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ven\Documents\Website\TmpHSP\Contents\"/>
    </mc:Choice>
  </mc:AlternateContent>
  <bookViews>
    <workbookView xWindow="1356" yWindow="228" windowWidth="18192" windowHeight="7620" activeTab="1"/>
  </bookViews>
  <sheets>
    <sheet name="HSP Calcs" sheetId="27" r:id="rId1"/>
    <sheet name="HSP Sphere" sheetId="10" r:id="rId2"/>
    <sheet name="HSP Solvent Blends and Chi" sheetId="11" r:id="rId3"/>
  </sheets>
  <definedNames>
    <definedName name="Absorbed">#REF!</definedName>
    <definedName name="Approx_RI">#REF!</definedName>
    <definedName name="AR_">#REF!</definedName>
    <definedName name="AreaF1">#REF!</definedName>
    <definedName name="AreaF2">#REF!</definedName>
    <definedName name="B">#REF!</definedName>
    <definedName name="Bond_R">#REF!</definedName>
    <definedName name="c_">#REF!</definedName>
    <definedName name="Calculated_thickness_µm">#REF!</definedName>
    <definedName name="CB">#REF!</definedName>
    <definedName name="Chi">#REF!</definedName>
    <definedName name="CK">#REF!</definedName>
    <definedName name="CR">#REF!</definedName>
    <definedName name="d">#REF!</definedName>
    <definedName name="dD" localSheetId="2">'HSP Solvent Blends and Chi'!$B$3</definedName>
    <definedName name="dD">'HSP Sphere'!$B$3</definedName>
    <definedName name="Deflection">#REF!</definedName>
    <definedName name="Density">#REF!</definedName>
    <definedName name="dH" localSheetId="2">'HSP Solvent Blends and Chi'!$D$3</definedName>
    <definedName name="dH">'HSP Sphere'!$D$3</definedName>
    <definedName name="Distance">'HSP Solvent Blends and Chi'!$L$22</definedName>
    <definedName name="divStep">#REF!</definedName>
    <definedName name="DLVODensity">#REF!</definedName>
    <definedName name="dMax">#REF!</definedName>
    <definedName name="dMin">#REF!</definedName>
    <definedName name="dP" localSheetId="2">'HSP Solvent Blends and Chi'!$C$3</definedName>
    <definedName name="dP">'HSP Sphere'!$C$3</definedName>
    <definedName name="e">#REF!</definedName>
    <definedName name="e0">#REF!</definedName>
    <definedName name="Ea">#REF!</definedName>
    <definedName name="f">#REF!</definedName>
    <definedName name="Failure_Value">#REF!</definedName>
    <definedName name="FCa">#REF!</definedName>
    <definedName name="FDensity">#REF!</definedName>
    <definedName name="FGravity">#REF!</definedName>
    <definedName name="FRadius">#REF!</definedName>
    <definedName name="FSurften">#REF!</definedName>
    <definedName name="fThick">#REF!</definedName>
    <definedName name="FudgeFactor">#REF!</definedName>
    <definedName name="FVelocity">#REF!</definedName>
    <definedName name="FViscosity">#REF!</definedName>
    <definedName name="g">#REF!</definedName>
    <definedName name="Gravity">#REF!</definedName>
    <definedName name="h">#REF!</definedName>
    <definedName name="h0">#REF!</definedName>
    <definedName name="Hamaker">#REF!</definedName>
    <definedName name="Hardness">#REF!</definedName>
    <definedName name="HHardness">#REF!</definedName>
    <definedName name="Higher_wavelength">#REF!</definedName>
    <definedName name="HModulus">#REF!</definedName>
    <definedName name="Hukki_R">#REF!</definedName>
    <definedName name="I">#REF!</definedName>
    <definedName name="iModulus">#REF!</definedName>
    <definedName name="iPoisson">#REF!</definedName>
    <definedName name="k_1">#REF!</definedName>
    <definedName name="K_K_R">#REF!</definedName>
    <definedName name="kB">#REF!</definedName>
    <definedName name="Km">#REF!</definedName>
    <definedName name="Kmunload">#REF!</definedName>
    <definedName name="Layer">#REF!</definedName>
    <definedName name="Length">#REF!</definedName>
    <definedName name="lnA">#REF!</definedName>
    <definedName name="Lower_wavelength">#REF!</definedName>
    <definedName name="mass">#REF!</definedName>
    <definedName name="Modulus">#REF!</definedName>
    <definedName name="MVol">#REF!</definedName>
    <definedName name="MVolChi">'HSP Solvent Blends and Chi'!$L$23</definedName>
    <definedName name="NA">#REF!</definedName>
    <definedName name="Number_of_peaks">#REF!</definedName>
    <definedName name="Offset">#REF!</definedName>
    <definedName name="Optical_thickness_μm">#REF!</definedName>
    <definedName name="oThick">#REF!</definedName>
    <definedName name="PMax">#REF!</definedName>
    <definedName name="PotAtt">#REF!</definedName>
    <definedName name="PotRep">#REF!</definedName>
    <definedName name="R_" localSheetId="2">'HSP Solvent Blends and Chi'!$E$3</definedName>
    <definedName name="R_">'HSP Sphere'!$E$3</definedName>
    <definedName name="radius">#REF!</definedName>
    <definedName name="rModulus">#REF!</definedName>
    <definedName name="RT">'HSP Solvent Blends and Chi'!$L$26</definedName>
    <definedName name="s">#REF!</definedName>
    <definedName name="Scale_h">#REF!</definedName>
    <definedName name="sForce">#REF!</definedName>
    <definedName name="solver_adj" localSheetId="2" hidden="1">'HSP Solvent Blends and Chi'!$B$3:$D$3</definedName>
    <definedName name="solver_adj" localSheetId="1" hidden="1">'HSP Sphere'!$B$3:$D$3</definedName>
    <definedName name="solver_cvg" localSheetId="2" hidden="1">0.0001</definedName>
    <definedName name="solver_cvg" localSheetId="1" hidden="1">0.0001</definedName>
    <definedName name="solver_drv" localSheetId="2" hidden="1">1</definedName>
    <definedName name="solver_drv" localSheetId="1" hidden="1">1</definedName>
    <definedName name="solver_eng" localSheetId="2" hidden="1">1</definedName>
    <definedName name="solver_eng" localSheetId="1" hidden="1">1</definedName>
    <definedName name="solver_est" localSheetId="2" hidden="1">1</definedName>
    <definedName name="solver_est" localSheetId="1" hidden="1">1</definedName>
    <definedName name="solver_itr" localSheetId="2" hidden="1">2147483647</definedName>
    <definedName name="solver_itr" localSheetId="1" hidden="1">2147483647</definedName>
    <definedName name="solver_lhs1" localSheetId="2" hidden="1">'HSP Solvent Blends and Chi'!$B$3</definedName>
    <definedName name="solver_lhs1" localSheetId="1" hidden="1">'HSP Sphere'!$B$3</definedName>
    <definedName name="solver_lhs2" localSheetId="2" hidden="1">'HSP Solvent Blends and Chi'!$D$3</definedName>
    <definedName name="solver_lhs2" localSheetId="1" hidden="1">'HSP Sphere'!$D$3</definedName>
    <definedName name="solver_lhs3" localSheetId="2" hidden="1">'HSP Solvent Blends and Chi'!$C$3</definedName>
    <definedName name="solver_lhs3" localSheetId="1" hidden="1">'HSP Sphere'!$C$3</definedName>
    <definedName name="solver_mip" localSheetId="2" hidden="1">2147483647</definedName>
    <definedName name="solver_mip" localSheetId="1" hidden="1">2147483647</definedName>
    <definedName name="solver_mni" localSheetId="2" hidden="1">30</definedName>
    <definedName name="solver_mni" localSheetId="1" hidden="1">30</definedName>
    <definedName name="solver_mrt" localSheetId="2" hidden="1">0.075</definedName>
    <definedName name="solver_mrt" localSheetId="1" hidden="1">0.075</definedName>
    <definedName name="solver_msl" localSheetId="2" hidden="1">2</definedName>
    <definedName name="solver_msl" localSheetId="1" hidden="1">2</definedName>
    <definedName name="solver_neg" localSheetId="2" hidden="1">1</definedName>
    <definedName name="solver_neg" localSheetId="1" hidden="1">1</definedName>
    <definedName name="solver_nod" localSheetId="2" hidden="1">2147483647</definedName>
    <definedName name="solver_nod" localSheetId="1" hidden="1">2147483647</definedName>
    <definedName name="solver_num" localSheetId="2" hidden="1">3</definedName>
    <definedName name="solver_num" localSheetId="1" hidden="1">3</definedName>
    <definedName name="solver_nwt" localSheetId="2" hidden="1">1</definedName>
    <definedName name="solver_nwt" localSheetId="1" hidden="1">1</definedName>
    <definedName name="solver_opt" localSheetId="2" hidden="1">'HSP Solvent Blends and Chi'!#REF!</definedName>
    <definedName name="solver_opt" localSheetId="1" hidden="1">'HSP Sphere'!$J$3</definedName>
    <definedName name="solver_pre" localSheetId="2" hidden="1">0.000001</definedName>
    <definedName name="solver_pre" localSheetId="1" hidden="1">0.000001</definedName>
    <definedName name="solver_rbv" localSheetId="2" hidden="1">1</definedName>
    <definedName name="solver_rbv" localSheetId="1" hidden="1">1</definedName>
    <definedName name="solver_rel1" localSheetId="2" hidden="1">3</definedName>
    <definedName name="solver_rel1" localSheetId="1" hidden="1">3</definedName>
    <definedName name="solver_rel2" localSheetId="2" hidden="1">3</definedName>
    <definedName name="solver_rel2" localSheetId="1" hidden="1">3</definedName>
    <definedName name="solver_rel3" localSheetId="2" hidden="1">3</definedName>
    <definedName name="solver_rel3" localSheetId="1" hidden="1">3</definedName>
    <definedName name="solver_rhs1" localSheetId="2" hidden="1">13</definedName>
    <definedName name="solver_rhs1" localSheetId="1" hidden="1">13</definedName>
    <definedName name="solver_rhs2" localSheetId="2" hidden="1">0</definedName>
    <definedName name="solver_rhs2" localSheetId="1" hidden="1">0</definedName>
    <definedName name="solver_rhs3" localSheetId="2" hidden="1">0</definedName>
    <definedName name="solver_rhs3" localSheetId="1" hidden="1">0</definedName>
    <definedName name="solver_rlx" localSheetId="2" hidden="1">2</definedName>
    <definedName name="solver_rlx" localSheetId="1" hidden="1">2</definedName>
    <definedName name="solver_rsd" localSheetId="2" hidden="1">0</definedName>
    <definedName name="solver_rsd" localSheetId="1" hidden="1">0</definedName>
    <definedName name="solver_scl" localSheetId="2" hidden="1">1</definedName>
    <definedName name="solver_scl" localSheetId="1" hidden="1">1</definedName>
    <definedName name="solver_sho" localSheetId="2" hidden="1">2</definedName>
    <definedName name="solver_sho" localSheetId="1" hidden="1">2</definedName>
    <definedName name="solver_ssz" localSheetId="2" hidden="1">100</definedName>
    <definedName name="solver_ssz" localSheetId="1" hidden="1">100</definedName>
    <definedName name="solver_tim" localSheetId="2" hidden="1">2147483647</definedName>
    <definedName name="solver_tim" localSheetId="1" hidden="1">2147483647</definedName>
    <definedName name="solver_tol" localSheetId="2" hidden="1">0.01</definedName>
    <definedName name="solver_tol" localSheetId="1" hidden="1">0.01</definedName>
    <definedName name="solver_typ" localSheetId="2" hidden="1">1</definedName>
    <definedName name="solver_typ" localSheetId="1" hidden="1">1</definedName>
    <definedName name="solver_val" localSheetId="2" hidden="1">0</definedName>
    <definedName name="solver_val" localSheetId="1" hidden="1">0</definedName>
    <definedName name="solver_ver" localSheetId="2" hidden="1">3</definedName>
    <definedName name="solver_ver" localSheetId="1" hidden="1">3</definedName>
    <definedName name="sPoisson">#REF!</definedName>
    <definedName name="sRadius">#REF!</definedName>
    <definedName name="Surface_Potential">#REF!</definedName>
    <definedName name="SurfTen">#REF!</definedName>
    <definedName name="sViscosity">#REF!</definedName>
    <definedName name="T">#REF!</definedName>
    <definedName name="Temperature">'HSP Solvent Blends and Chi'!$L$24</definedName>
    <definedName name="Thickness">#REF!</definedName>
    <definedName name="uDMax">#REF!</definedName>
    <definedName name="VdWmin">#REF!</definedName>
    <definedName name="Velocity">#REF!</definedName>
    <definedName name="Viscosity">#REF!</definedName>
    <definedName name="Well">#REF!</definedName>
    <definedName name="x">#REF!</definedName>
    <definedName name="xystep">#REF!</definedName>
    <definedName name="y">#REF!</definedName>
    <definedName name="ε">#REF!</definedName>
  </definedNames>
  <calcPr calcId="152511"/>
</workbook>
</file>

<file path=xl/calcChain.xml><?xml version="1.0" encoding="utf-8"?>
<calcChain xmlns="http://schemas.openxmlformats.org/spreadsheetml/2006/main">
  <c r="D5" i="10" l="1"/>
  <c r="C5" i="10"/>
  <c r="L26" i="11" l="1"/>
  <c r="L28" i="11" s="1"/>
  <c r="P7" i="11" l="1"/>
  <c r="Q7" i="11" s="1"/>
  <c r="P6" i="11"/>
  <c r="Q6" i="11" s="1"/>
  <c r="N10" i="11"/>
  <c r="O10" i="11"/>
  <c r="N14" i="11"/>
  <c r="O14" i="11"/>
  <c r="N18" i="11"/>
  <c r="O18" i="11"/>
  <c r="M10" i="11"/>
  <c r="P10" i="11" s="1"/>
  <c r="Q10" i="11" s="1"/>
  <c r="M14" i="11"/>
  <c r="P14" i="11" s="1"/>
  <c r="Q14" i="11" s="1"/>
  <c r="M18" i="11"/>
  <c r="P18" i="11" s="1"/>
  <c r="Q18" i="11" s="1"/>
  <c r="L10" i="11"/>
  <c r="L11" i="11"/>
  <c r="M11" i="11" s="1"/>
  <c r="L12" i="11"/>
  <c r="O12" i="11" s="1"/>
  <c r="L13" i="11"/>
  <c r="N13" i="11" s="1"/>
  <c r="L14" i="11"/>
  <c r="L15" i="11"/>
  <c r="M15" i="11" s="1"/>
  <c r="L16" i="11"/>
  <c r="O16" i="11" s="1"/>
  <c r="L17" i="11"/>
  <c r="N17" i="11" s="1"/>
  <c r="L18" i="11"/>
  <c r="L19" i="11"/>
  <c r="M19" i="11" s="1"/>
  <c r="L9" i="11"/>
  <c r="N9" i="11" s="1"/>
  <c r="N16" i="11" l="1"/>
  <c r="N12" i="11"/>
  <c r="M17" i="11"/>
  <c r="P17" i="11" s="1"/>
  <c r="Q17" i="11" s="1"/>
  <c r="M13" i="11"/>
  <c r="O19" i="11"/>
  <c r="O17" i="11"/>
  <c r="O15" i="11"/>
  <c r="O13" i="11"/>
  <c r="O11" i="11"/>
  <c r="O9" i="11"/>
  <c r="M9" i="11"/>
  <c r="P9" i="11" s="1"/>
  <c r="Q9" i="11" s="1"/>
  <c r="M16" i="11"/>
  <c r="M12" i="11"/>
  <c r="P12" i="11" s="1"/>
  <c r="Q12" i="11" s="1"/>
  <c r="N19" i="11"/>
  <c r="P19" i="11" s="1"/>
  <c r="Q19" i="11" s="1"/>
  <c r="N15" i="11"/>
  <c r="P15" i="11" s="1"/>
  <c r="Q15" i="11" s="1"/>
  <c r="N11" i="11"/>
  <c r="P11" i="11" s="1"/>
  <c r="Q11" i="11" s="1"/>
  <c r="G10" i="11"/>
  <c r="H10" i="11"/>
  <c r="I10" i="11"/>
  <c r="G11" i="11"/>
  <c r="H11" i="11"/>
  <c r="I11" i="11"/>
  <c r="G12" i="11"/>
  <c r="H12" i="11"/>
  <c r="I12" i="11"/>
  <c r="G13" i="11"/>
  <c r="H13" i="11"/>
  <c r="I13" i="11"/>
  <c r="G14" i="11"/>
  <c r="H14" i="11"/>
  <c r="I14" i="11"/>
  <c r="G15" i="11"/>
  <c r="H15" i="11"/>
  <c r="I15" i="11"/>
  <c r="G16" i="11"/>
  <c r="H16" i="11"/>
  <c r="I16" i="11"/>
  <c r="G17" i="11"/>
  <c r="H17" i="11"/>
  <c r="I17" i="11"/>
  <c r="G18" i="11"/>
  <c r="H18" i="11"/>
  <c r="I18" i="11"/>
  <c r="G19" i="11"/>
  <c r="H19" i="11"/>
  <c r="I19" i="11"/>
  <c r="G20" i="11"/>
  <c r="H20" i="11"/>
  <c r="I20" i="11"/>
  <c r="G21" i="11"/>
  <c r="H21" i="11"/>
  <c r="I21" i="11"/>
  <c r="G22" i="11"/>
  <c r="H22" i="11"/>
  <c r="I22" i="11"/>
  <c r="G23" i="11"/>
  <c r="H23" i="11"/>
  <c r="I23" i="11"/>
  <c r="G24" i="11"/>
  <c r="H24" i="11"/>
  <c r="I24" i="11"/>
  <c r="G25" i="11"/>
  <c r="H25" i="11"/>
  <c r="I25" i="11"/>
  <c r="G26" i="11"/>
  <c r="H26" i="11"/>
  <c r="I26" i="11"/>
  <c r="G27" i="11"/>
  <c r="H27" i="11"/>
  <c r="I27" i="11"/>
  <c r="G28" i="11"/>
  <c r="H28" i="11"/>
  <c r="I28" i="11"/>
  <c r="G29" i="11"/>
  <c r="H29" i="11"/>
  <c r="I29" i="11"/>
  <c r="G30" i="11"/>
  <c r="H30" i="11"/>
  <c r="I30" i="11"/>
  <c r="G31" i="11"/>
  <c r="H31" i="11"/>
  <c r="I31" i="11"/>
  <c r="G32" i="11"/>
  <c r="H32" i="11"/>
  <c r="I32" i="11"/>
  <c r="G33" i="11"/>
  <c r="H33" i="11"/>
  <c r="I33" i="11"/>
  <c r="G34" i="11"/>
  <c r="H34" i="11"/>
  <c r="I34" i="11"/>
  <c r="G35" i="11"/>
  <c r="H35" i="11"/>
  <c r="I35" i="11"/>
  <c r="G36" i="11"/>
  <c r="H36" i="11"/>
  <c r="I36" i="11"/>
  <c r="G37" i="11"/>
  <c r="H37" i="11"/>
  <c r="I37" i="11"/>
  <c r="G38" i="11"/>
  <c r="H38" i="11"/>
  <c r="I38" i="11"/>
  <c r="G39" i="11"/>
  <c r="H39" i="11"/>
  <c r="I39" i="11"/>
  <c r="G40" i="11"/>
  <c r="H40" i="11"/>
  <c r="I40" i="11"/>
  <c r="G41" i="11"/>
  <c r="H41" i="11"/>
  <c r="I41" i="11"/>
  <c r="G42" i="11"/>
  <c r="H42" i="11"/>
  <c r="I42" i="11"/>
  <c r="G43" i="11"/>
  <c r="H43" i="11"/>
  <c r="I43" i="11"/>
  <c r="G44" i="11"/>
  <c r="H44" i="11"/>
  <c r="I44" i="11"/>
  <c r="G45" i="11"/>
  <c r="H45" i="11"/>
  <c r="I45" i="11"/>
  <c r="G46" i="11"/>
  <c r="H46" i="11"/>
  <c r="I46" i="11"/>
  <c r="G47" i="11"/>
  <c r="H47" i="11"/>
  <c r="I47" i="11"/>
  <c r="G48" i="11"/>
  <c r="H48" i="11"/>
  <c r="I48" i="11"/>
  <c r="G49" i="11"/>
  <c r="H49" i="11"/>
  <c r="I49" i="11"/>
  <c r="G50" i="11"/>
  <c r="H50" i="11"/>
  <c r="I50" i="11"/>
  <c r="G51" i="11"/>
  <c r="H51" i="11"/>
  <c r="I51" i="11"/>
  <c r="G52" i="11"/>
  <c r="H52" i="11"/>
  <c r="I52" i="11"/>
  <c r="G53" i="11"/>
  <c r="H53" i="11"/>
  <c r="I53" i="11"/>
  <c r="G54" i="11"/>
  <c r="H54" i="11"/>
  <c r="I54" i="11"/>
  <c r="G55" i="11"/>
  <c r="H55" i="11"/>
  <c r="I55" i="11"/>
  <c r="G56" i="11"/>
  <c r="H56" i="11"/>
  <c r="I56" i="11"/>
  <c r="G57" i="11"/>
  <c r="H57" i="11"/>
  <c r="I57" i="11"/>
  <c r="G58" i="11"/>
  <c r="H58" i="11"/>
  <c r="I58" i="11"/>
  <c r="G59" i="11"/>
  <c r="H59" i="11"/>
  <c r="I59" i="11"/>
  <c r="G60" i="11"/>
  <c r="H60" i="11"/>
  <c r="I60" i="11"/>
  <c r="G61" i="11"/>
  <c r="H61" i="11"/>
  <c r="I61" i="11"/>
  <c r="G62" i="11"/>
  <c r="H62" i="11"/>
  <c r="I62" i="11"/>
  <c r="G63" i="11"/>
  <c r="H63" i="11"/>
  <c r="I63" i="11"/>
  <c r="G64" i="11"/>
  <c r="H64" i="11"/>
  <c r="I64" i="11"/>
  <c r="G65" i="11"/>
  <c r="H65" i="11"/>
  <c r="I65" i="11"/>
  <c r="G66" i="11"/>
  <c r="H66" i="11"/>
  <c r="I66" i="11"/>
  <c r="G67" i="11"/>
  <c r="H67" i="11"/>
  <c r="I67" i="11"/>
  <c r="G68" i="11"/>
  <c r="H68" i="11"/>
  <c r="I68" i="11"/>
  <c r="G69" i="11"/>
  <c r="H69" i="11"/>
  <c r="I69" i="11"/>
  <c r="G70" i="11"/>
  <c r="H70" i="11"/>
  <c r="I70" i="11"/>
  <c r="G71" i="11"/>
  <c r="H71" i="11"/>
  <c r="I71" i="11"/>
  <c r="G72" i="11"/>
  <c r="H72" i="11"/>
  <c r="I72" i="11"/>
  <c r="G73" i="11"/>
  <c r="H73" i="11"/>
  <c r="I73" i="11"/>
  <c r="G74" i="11"/>
  <c r="H74" i="11"/>
  <c r="I74" i="11"/>
  <c r="G75" i="11"/>
  <c r="H75" i="11"/>
  <c r="I75" i="11"/>
  <c r="G76" i="11"/>
  <c r="H76" i="11"/>
  <c r="I76" i="11"/>
  <c r="G77" i="11"/>
  <c r="H77" i="11"/>
  <c r="I77" i="11"/>
  <c r="G78" i="11"/>
  <c r="H78" i="11"/>
  <c r="I78" i="11"/>
  <c r="G79" i="11"/>
  <c r="H79" i="11"/>
  <c r="I79" i="11"/>
  <c r="G80" i="11"/>
  <c r="H80" i="11"/>
  <c r="I80" i="11"/>
  <c r="G81" i="11"/>
  <c r="H81" i="11"/>
  <c r="I81" i="11"/>
  <c r="G82" i="11"/>
  <c r="H82" i="11"/>
  <c r="I82" i="11"/>
  <c r="G83" i="11"/>
  <c r="H83" i="11"/>
  <c r="I83" i="11"/>
  <c r="G84" i="11"/>
  <c r="H84" i="11"/>
  <c r="I84" i="11"/>
  <c r="G85" i="11"/>
  <c r="H85" i="11"/>
  <c r="I85" i="11"/>
  <c r="G86" i="11"/>
  <c r="H86" i="11"/>
  <c r="I86" i="11"/>
  <c r="G87" i="11"/>
  <c r="H87" i="11"/>
  <c r="I87" i="11"/>
  <c r="G88" i="11"/>
  <c r="H88" i="11"/>
  <c r="I88" i="11"/>
  <c r="G89" i="11"/>
  <c r="H89" i="11"/>
  <c r="I89" i="11"/>
  <c r="G90" i="11"/>
  <c r="H90" i="11"/>
  <c r="I90" i="11"/>
  <c r="G91" i="11"/>
  <c r="H91" i="11"/>
  <c r="I91" i="11"/>
  <c r="G92" i="11"/>
  <c r="H92" i="11"/>
  <c r="I92" i="11"/>
  <c r="G93" i="11"/>
  <c r="H93" i="11"/>
  <c r="I93" i="11"/>
  <c r="G94" i="11"/>
  <c r="H94" i="11"/>
  <c r="I94" i="11"/>
  <c r="H9" i="11"/>
  <c r="H7" i="11" s="1"/>
  <c r="C4" i="11" s="1"/>
  <c r="C5" i="11" s="1"/>
  <c r="I9" i="11"/>
  <c r="I7" i="11" s="1"/>
  <c r="D4" i="11" s="1"/>
  <c r="D5" i="11" s="1"/>
  <c r="G9" i="11"/>
  <c r="G7" i="11" s="1"/>
  <c r="B4" i="11" s="1"/>
  <c r="F7" i="11"/>
  <c r="C6" i="10"/>
  <c r="E6" i="10" s="1"/>
  <c r="B5" i="10"/>
  <c r="L11" i="10"/>
  <c r="L12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9" i="10"/>
  <c r="L30" i="10"/>
  <c r="L31" i="10"/>
  <c r="L32" i="10"/>
  <c r="L34" i="10"/>
  <c r="L35" i="10"/>
  <c r="L39" i="10"/>
  <c r="L40" i="10"/>
  <c r="L41" i="10"/>
  <c r="L44" i="10"/>
  <c r="L45" i="10"/>
  <c r="L46" i="10"/>
  <c r="L47" i="10"/>
  <c r="L48" i="10"/>
  <c r="L49" i="10"/>
  <c r="L50" i="10"/>
  <c r="L51" i="10"/>
  <c r="L52" i="10"/>
  <c r="L54" i="10"/>
  <c r="L55" i="10"/>
  <c r="L56" i="10"/>
  <c r="L57" i="10"/>
  <c r="L58" i="10"/>
  <c r="L60" i="10"/>
  <c r="L61" i="10"/>
  <c r="L63" i="10"/>
  <c r="L64" i="10"/>
  <c r="L65" i="10"/>
  <c r="L66" i="10"/>
  <c r="L68" i="10"/>
  <c r="L69" i="10"/>
  <c r="L70" i="10"/>
  <c r="L71" i="10"/>
  <c r="L72" i="10"/>
  <c r="L75" i="10"/>
  <c r="L77" i="10"/>
  <c r="L78" i="10"/>
  <c r="L79" i="10"/>
  <c r="L80" i="10"/>
  <c r="L81" i="10"/>
  <c r="L82" i="10"/>
  <c r="L83" i="10"/>
  <c r="L84" i="10"/>
  <c r="L85" i="10"/>
  <c r="L86" i="10"/>
  <c r="L87" i="10"/>
  <c r="L88" i="10"/>
  <c r="L89" i="10"/>
  <c r="L90" i="10"/>
  <c r="L92" i="10"/>
  <c r="K92" i="10"/>
  <c r="K90" i="10"/>
  <c r="K89" i="10"/>
  <c r="K88" i="10"/>
  <c r="K87" i="10"/>
  <c r="K86" i="10"/>
  <c r="K85" i="10"/>
  <c r="K84" i="10"/>
  <c r="K83" i="10"/>
  <c r="K82" i="10"/>
  <c r="K81" i="10"/>
  <c r="K80" i="10"/>
  <c r="K79" i="10"/>
  <c r="K78" i="10"/>
  <c r="K77" i="10"/>
  <c r="K75" i="10"/>
  <c r="K72" i="10"/>
  <c r="K71" i="10"/>
  <c r="K70" i="10"/>
  <c r="K69" i="10"/>
  <c r="K68" i="10"/>
  <c r="K66" i="10"/>
  <c r="K65" i="10"/>
  <c r="K64" i="10"/>
  <c r="K63" i="10"/>
  <c r="K61" i="10"/>
  <c r="K60" i="10"/>
  <c r="K58" i="10"/>
  <c r="K57" i="10"/>
  <c r="K56" i="10"/>
  <c r="K55" i="10"/>
  <c r="K54" i="10"/>
  <c r="K52" i="10"/>
  <c r="K51" i="10"/>
  <c r="K50" i="10"/>
  <c r="K49" i="10"/>
  <c r="K48" i="10"/>
  <c r="K47" i="10"/>
  <c r="K46" i="10"/>
  <c r="K45" i="10"/>
  <c r="K44" i="10"/>
  <c r="K41" i="10"/>
  <c r="K40" i="10"/>
  <c r="K39" i="10"/>
  <c r="K35" i="10"/>
  <c r="K34" i="10"/>
  <c r="K32" i="10"/>
  <c r="K31" i="10"/>
  <c r="K30" i="10"/>
  <c r="K29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2" i="10"/>
  <c r="K11" i="10"/>
  <c r="I29" i="10"/>
  <c r="I30" i="10"/>
  <c r="I31" i="10"/>
  <c r="I32" i="10"/>
  <c r="I34" i="10"/>
  <c r="I35" i="10"/>
  <c r="I39" i="10"/>
  <c r="I40" i="10"/>
  <c r="I41" i="10"/>
  <c r="I44" i="10"/>
  <c r="I45" i="10"/>
  <c r="I46" i="10"/>
  <c r="I47" i="10"/>
  <c r="I48" i="10"/>
  <c r="I49" i="10"/>
  <c r="I50" i="10"/>
  <c r="I51" i="10"/>
  <c r="I52" i="10"/>
  <c r="I54" i="10"/>
  <c r="I55" i="10"/>
  <c r="I56" i="10"/>
  <c r="I57" i="10"/>
  <c r="I58" i="10"/>
  <c r="I60" i="10"/>
  <c r="I61" i="10"/>
  <c r="I63" i="10"/>
  <c r="I64" i="10"/>
  <c r="I65" i="10"/>
  <c r="I66" i="10"/>
  <c r="I68" i="10"/>
  <c r="I69" i="10"/>
  <c r="I70" i="10"/>
  <c r="I71" i="10"/>
  <c r="I72" i="10"/>
  <c r="I75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2" i="10"/>
  <c r="I11" i="10"/>
  <c r="H94" i="10"/>
  <c r="I94" i="10" s="1"/>
  <c r="J94" i="10" s="1"/>
  <c r="H93" i="10"/>
  <c r="I93" i="10" s="1"/>
  <c r="H92" i="10"/>
  <c r="I92" i="10" s="1"/>
  <c r="H91" i="10"/>
  <c r="I91" i="10" s="1"/>
  <c r="H90" i="10"/>
  <c r="H89" i="10"/>
  <c r="H88" i="10"/>
  <c r="H87" i="10"/>
  <c r="H86" i="10"/>
  <c r="H85" i="10"/>
  <c r="H84" i="10"/>
  <c r="H83" i="10"/>
  <c r="H82" i="10"/>
  <c r="H81" i="10"/>
  <c r="H80" i="10"/>
  <c r="H79" i="10"/>
  <c r="H78" i="10"/>
  <c r="H77" i="10"/>
  <c r="H76" i="10"/>
  <c r="I76" i="10" s="1"/>
  <c r="H75" i="10"/>
  <c r="H74" i="10"/>
  <c r="I74" i="10" s="1"/>
  <c r="H73" i="10"/>
  <c r="I73" i="10" s="1"/>
  <c r="H72" i="10"/>
  <c r="H71" i="10"/>
  <c r="H70" i="10"/>
  <c r="H69" i="10"/>
  <c r="H68" i="10"/>
  <c r="H67" i="10"/>
  <c r="I67" i="10" s="1"/>
  <c r="H66" i="10"/>
  <c r="H65" i="10"/>
  <c r="H64" i="10"/>
  <c r="H63" i="10"/>
  <c r="H62" i="10"/>
  <c r="I62" i="10" s="1"/>
  <c r="H61" i="10"/>
  <c r="H60" i="10"/>
  <c r="H59" i="10"/>
  <c r="I59" i="10" s="1"/>
  <c r="H58" i="10"/>
  <c r="H57" i="10"/>
  <c r="H56" i="10"/>
  <c r="H55" i="10"/>
  <c r="H54" i="10"/>
  <c r="H53" i="10"/>
  <c r="I53" i="10" s="1"/>
  <c r="H52" i="10"/>
  <c r="H51" i="10"/>
  <c r="H50" i="10"/>
  <c r="H49" i="10"/>
  <c r="H48" i="10"/>
  <c r="H47" i="10"/>
  <c r="H46" i="10"/>
  <c r="H45" i="10"/>
  <c r="H44" i="10"/>
  <c r="H43" i="10"/>
  <c r="I43" i="10" s="1"/>
  <c r="H42" i="10"/>
  <c r="I42" i="10" s="1"/>
  <c r="H41" i="10"/>
  <c r="H40" i="10"/>
  <c r="H39" i="10"/>
  <c r="H38" i="10"/>
  <c r="I38" i="10" s="1"/>
  <c r="H37" i="10"/>
  <c r="I37" i="10" s="1"/>
  <c r="H36" i="10"/>
  <c r="I36" i="10" s="1"/>
  <c r="H35" i="10"/>
  <c r="H34" i="10"/>
  <c r="H33" i="10"/>
  <c r="I33" i="10" s="1"/>
  <c r="H32" i="10"/>
  <c r="H31" i="10"/>
  <c r="H30" i="10"/>
  <c r="H29" i="10"/>
  <c r="H28" i="10"/>
  <c r="I28" i="10" s="1"/>
  <c r="H27" i="10"/>
  <c r="I27" i="10" s="1"/>
  <c r="H26" i="10"/>
  <c r="I26" i="10" s="1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I13" i="10" s="1"/>
  <c r="H12" i="10"/>
  <c r="H11" i="10"/>
  <c r="H10" i="10"/>
  <c r="I10" i="10" s="1"/>
  <c r="H9" i="10"/>
  <c r="I9" i="10" s="1"/>
  <c r="G3" i="10"/>
  <c r="G2" i="10"/>
  <c r="C6" i="11" l="1"/>
  <c r="E6" i="11" s="1"/>
  <c r="B5" i="11"/>
  <c r="P16" i="11"/>
  <c r="Q16" i="11" s="1"/>
  <c r="P13" i="11"/>
  <c r="Q13" i="11" s="1"/>
  <c r="K94" i="10"/>
  <c r="L94" i="10" s="1"/>
  <c r="K43" i="10"/>
  <c r="L43" i="10" s="1"/>
  <c r="K59" i="10"/>
  <c r="L59" i="10" s="1"/>
  <c r="K67" i="10"/>
  <c r="L67" i="10" s="1"/>
  <c r="K91" i="10"/>
  <c r="L91" i="10" s="1"/>
  <c r="K28" i="10"/>
  <c r="L28" i="10" s="1"/>
  <c r="K36" i="10"/>
  <c r="L36" i="10" s="1"/>
  <c r="K76" i="10"/>
  <c r="L76" i="10" s="1"/>
  <c r="K27" i="10"/>
  <c r="L27" i="10" s="1"/>
  <c r="K9" i="10"/>
  <c r="L9" i="10" s="1"/>
  <c r="K13" i="10"/>
  <c r="L13" i="10" s="1"/>
  <c r="K33" i="10"/>
  <c r="L33" i="10" s="1"/>
  <c r="K37" i="10"/>
  <c r="L37" i="10" s="1"/>
  <c r="K53" i="10"/>
  <c r="L53" i="10" s="1"/>
  <c r="K73" i="10"/>
  <c r="L73" i="10" s="1"/>
  <c r="K93" i="10"/>
  <c r="L93" i="10" s="1"/>
  <c r="K10" i="10"/>
  <c r="L10" i="10" s="1"/>
  <c r="K26" i="10"/>
  <c r="L26" i="10" s="1"/>
  <c r="K38" i="10"/>
  <c r="L38" i="10" s="1"/>
  <c r="K42" i="10"/>
  <c r="L42" i="10" s="1"/>
  <c r="K62" i="10"/>
  <c r="L62" i="10" s="1"/>
  <c r="K74" i="10"/>
  <c r="L74" i="10" s="1"/>
  <c r="G4" i="10"/>
  <c r="J93" i="10"/>
  <c r="J92" i="10" s="1"/>
  <c r="J91" i="10" s="1"/>
  <c r="J90" i="10" s="1"/>
  <c r="J89" i="10" s="1"/>
  <c r="J88" i="10" s="1"/>
  <c r="J87" i="10" s="1"/>
  <c r="J86" i="10" s="1"/>
  <c r="J85" i="10" s="1"/>
  <c r="J84" i="10" s="1"/>
  <c r="J83" i="10" s="1"/>
  <c r="J82" i="10" s="1"/>
  <c r="J81" i="10" s="1"/>
  <c r="J80" i="10" s="1"/>
  <c r="J79" i="10" s="1"/>
  <c r="J78" i="10" s="1"/>
  <c r="J77" i="10" s="1"/>
  <c r="J76" i="10" s="1"/>
  <c r="J75" i="10" s="1"/>
  <c r="J74" i="10" s="1"/>
  <c r="J73" i="10" s="1"/>
  <c r="J72" i="10" s="1"/>
  <c r="J71" i="10" s="1"/>
  <c r="J70" i="10" s="1"/>
  <c r="J69" i="10" s="1"/>
  <c r="J68" i="10" s="1"/>
  <c r="J67" i="10" s="1"/>
  <c r="J66" i="10" s="1"/>
  <c r="J65" i="10" s="1"/>
  <c r="J64" i="10" s="1"/>
  <c r="J63" i="10" s="1"/>
  <c r="J62" i="10" s="1"/>
  <c r="J61" i="10" s="1"/>
  <c r="J60" i="10" s="1"/>
  <c r="J59" i="10" s="1"/>
  <c r="J58" i="10" s="1"/>
  <c r="J57" i="10" s="1"/>
  <c r="J56" i="10" s="1"/>
  <c r="J55" i="10" s="1"/>
  <c r="J54" i="10" s="1"/>
  <c r="J53" i="10" s="1"/>
  <c r="J52" i="10" s="1"/>
  <c r="J51" i="10" s="1"/>
  <c r="J50" i="10" s="1"/>
  <c r="J49" i="10" s="1"/>
  <c r="J48" i="10" s="1"/>
  <c r="J47" i="10" s="1"/>
  <c r="J46" i="10" s="1"/>
  <c r="J45" i="10" s="1"/>
  <c r="J44" i="10" s="1"/>
  <c r="J43" i="10" s="1"/>
  <c r="J42" i="10" s="1"/>
  <c r="J41" i="10" s="1"/>
  <c r="J40" i="10" s="1"/>
  <c r="J39" i="10" s="1"/>
  <c r="J38" i="10" s="1"/>
  <c r="J37" i="10" s="1"/>
  <c r="J36" i="10" s="1"/>
  <c r="J35" i="10" s="1"/>
  <c r="J34" i="10" s="1"/>
  <c r="J33" i="10" s="1"/>
  <c r="J32" i="10" s="1"/>
  <c r="J31" i="10" s="1"/>
  <c r="J30" i="10" s="1"/>
  <c r="J29" i="10" s="1"/>
  <c r="J28" i="10" s="1"/>
  <c r="J27" i="10" s="1"/>
  <c r="J26" i="10" s="1"/>
  <c r="J25" i="10" s="1"/>
  <c r="J24" i="10" s="1"/>
  <c r="J23" i="10" s="1"/>
  <c r="J22" i="10" s="1"/>
  <c r="J21" i="10" s="1"/>
  <c r="J20" i="10" s="1"/>
  <c r="J19" i="10" s="1"/>
  <c r="J18" i="10" s="1"/>
  <c r="J17" i="10" s="1"/>
  <c r="J16" i="10" s="1"/>
  <c r="J15" i="10" s="1"/>
  <c r="J14" i="10" s="1"/>
  <c r="J13" i="10" s="1"/>
  <c r="J12" i="10" s="1"/>
  <c r="J11" i="10" s="1"/>
  <c r="J10" i="10" s="1"/>
  <c r="J9" i="10" s="1"/>
  <c r="J3" i="10" s="1"/>
  <c r="J4" i="10" l="1"/>
  <c r="L3" i="10"/>
  <c r="L2" i="10"/>
</calcChain>
</file>

<file path=xl/sharedStrings.xml><?xml version="1.0" encoding="utf-8"?>
<sst xmlns="http://schemas.openxmlformats.org/spreadsheetml/2006/main" count="248" uniqueCount="135">
  <si>
    <t>%</t>
  </si>
  <si>
    <t>R</t>
  </si>
  <si>
    <t>Target</t>
  </si>
  <si>
    <t>Solvents</t>
  </si>
  <si>
    <t>MVol</t>
  </si>
  <si>
    <t>Distance</t>
  </si>
  <si>
    <t>Acetone</t>
  </si>
  <si>
    <t>Acetonitrile</t>
  </si>
  <si>
    <t>n-Amyl Acetate</t>
  </si>
  <si>
    <t>n-Amyl Alcohol</t>
  </si>
  <si>
    <t>Benzyl Alcohol</t>
  </si>
  <si>
    <t>Benzyl Benzoate</t>
  </si>
  <si>
    <t>1-Butanol</t>
  </si>
  <si>
    <t>2-Butanol</t>
  </si>
  <si>
    <t>n-Butyl Acetate</t>
  </si>
  <si>
    <t>t-Butyl Acetate</t>
  </si>
  <si>
    <t>t-Butyl Alcohol</t>
  </si>
  <si>
    <t>Butyl Benzoate</t>
  </si>
  <si>
    <t>Butyl Diglycol Acetate</t>
  </si>
  <si>
    <t>Butyl Glycol Acetate</t>
  </si>
  <si>
    <t>n-Butyl Propionate</t>
  </si>
  <si>
    <t>Caprolactone (Epsilon)</t>
  </si>
  <si>
    <t>Cyclohexane</t>
  </si>
  <si>
    <t>Cyclohexanol</t>
  </si>
  <si>
    <t>Cyclohexanone</t>
  </si>
  <si>
    <t>Di-isoButyl Ketone</t>
  </si>
  <si>
    <t>Diacetone Alcohol</t>
  </si>
  <si>
    <t>Diethylene Glycol Monobutyl Ether</t>
  </si>
  <si>
    <t>Dimethyl Cyclohexane</t>
  </si>
  <si>
    <t>Dimethyl Sulfoxide (DMSO)</t>
  </si>
  <si>
    <t>1,4-Dioxane</t>
  </si>
  <si>
    <t>1,3-Dioxolane</t>
  </si>
  <si>
    <t>Dipropylene Glycol</t>
  </si>
  <si>
    <t>Dipropylene Glycol Methyl Ether</t>
  </si>
  <si>
    <t>Dipropylene Glycol Mono n-Butyl Ether</t>
  </si>
  <si>
    <t>Ethanol</t>
  </si>
  <si>
    <t>Ethyl Acetate</t>
  </si>
  <si>
    <t>Ethyl Benzene</t>
  </si>
  <si>
    <t>Ethyl Lactate</t>
  </si>
  <si>
    <t>Ethylene Carbonate</t>
  </si>
  <si>
    <t>Ethylene Glycol</t>
  </si>
  <si>
    <t>Ethylene Glycol Monobutyl Ether</t>
  </si>
  <si>
    <t>Ethylene Glycol Monomethyl Ether</t>
  </si>
  <si>
    <t>gamma-Butyrolactone (GBL)</t>
  </si>
  <si>
    <t>Glycerol Carbonate</t>
  </si>
  <si>
    <t>Heptane</t>
  </si>
  <si>
    <t>Hexane</t>
  </si>
  <si>
    <t>Iso-Butanol</t>
  </si>
  <si>
    <t>Iso-Butyl Isobutyrate</t>
  </si>
  <si>
    <t>Iso-Pentyl Acetate</t>
  </si>
  <si>
    <t>iso-Pentyl Alcohol</t>
  </si>
  <si>
    <t>Iso-Propyl Acetate</t>
  </si>
  <si>
    <t>Isophorone</t>
  </si>
  <si>
    <t>d-Limonene</t>
  </si>
  <si>
    <t>Methanol</t>
  </si>
  <si>
    <t>Methyl Acetate</t>
  </si>
  <si>
    <t>Methyl Carbitol</t>
  </si>
  <si>
    <t>Methyl Cellosolve</t>
  </si>
  <si>
    <t>Methyl Cyclohexane</t>
  </si>
  <si>
    <t>Methyl Ethyl Ketone (MEK)</t>
  </si>
  <si>
    <t>Methyl iso-Amyl Ketone</t>
  </si>
  <si>
    <t>Methyl iso-Butyl Carbinol</t>
  </si>
  <si>
    <t>Methyl Iso-Butyl Ketone (MIBK)</t>
  </si>
  <si>
    <t>Methyl Oleate</t>
  </si>
  <si>
    <t>Methyl Propyl Ketone</t>
  </si>
  <si>
    <t>N-Methyl-2-Pyrrolidone (NMP)</t>
  </si>
  <si>
    <t>Methylene Chloride</t>
  </si>
  <si>
    <t>N,N-Dimethyl Acetamide</t>
  </si>
  <si>
    <t>N,N-Dimethyl Formamide (DMF)</t>
  </si>
  <si>
    <t>1-Nitropropane</t>
  </si>
  <si>
    <t>2-Phenoxy Ethanol</t>
  </si>
  <si>
    <t>2-Propanol</t>
  </si>
  <si>
    <t>1-Propanol</t>
  </si>
  <si>
    <t>n-Propyl Acetate</t>
  </si>
  <si>
    <t>n-Propyl Propanoate</t>
  </si>
  <si>
    <t>Propylene Carbonate</t>
  </si>
  <si>
    <t>Propylene Glycol Monobutyl Ether</t>
  </si>
  <si>
    <t>Propylene Glycol Monoethyl Ether Acetate</t>
  </si>
  <si>
    <t>Propylene Glycol Monomethyl Ether</t>
  </si>
  <si>
    <t>Propylene Glycol Monomethyl Ether Acetate</t>
  </si>
  <si>
    <t>Propylene Glycol Phenyl Ether</t>
  </si>
  <si>
    <t>sec-Butyl Acetate</t>
  </si>
  <si>
    <t>Sulfolane (Tetramethylene Sulfone)</t>
  </si>
  <si>
    <t>Tetrahydrofuran (THF)</t>
  </si>
  <si>
    <t>Tetrahydrofurfuryl Alcohol</t>
  </si>
  <si>
    <t>Toluene</t>
  </si>
  <si>
    <t>Xylene</t>
  </si>
  <si>
    <t>Score</t>
  </si>
  <si>
    <t>Benzene</t>
  </si>
  <si>
    <t>Chloroform</t>
  </si>
  <si>
    <t>Diethyl Ether</t>
  </si>
  <si>
    <t>m-Cresol</t>
  </si>
  <si>
    <t>Good</t>
  </si>
  <si>
    <t>Bad</t>
  </si>
  <si>
    <t>Total</t>
  </si>
  <si>
    <t>Iso-Propyl Ether</t>
  </si>
  <si>
    <t>dD</t>
  </si>
  <si>
    <t>dP</t>
  </si>
  <si>
    <t>dH</t>
  </si>
  <si>
    <t>Error</t>
  </si>
  <si>
    <t>Total Error</t>
  </si>
  <si>
    <t>Scaling</t>
  </si>
  <si>
    <t>Fit</t>
  </si>
  <si>
    <t>Fit %</t>
  </si>
  <si>
    <t>RED</t>
  </si>
  <si>
    <t>Wrong Out</t>
  </si>
  <si>
    <t>Wrong In</t>
  </si>
  <si>
    <t>Test Value</t>
  </si>
  <si>
    <t>Delta</t>
  </si>
  <si>
    <t>Start with a large R (say 10)</t>
  </si>
  <si>
    <t>Then decrease R, re-fit till Fit% gets worse</t>
  </si>
  <si>
    <t>Blend</t>
  </si>
  <si>
    <t>Total dD</t>
  </si>
  <si>
    <t>Total dP</t>
  </si>
  <si>
    <t>Total dH</t>
  </si>
  <si>
    <t>Partial dD</t>
  </si>
  <si>
    <t>Partial dP</t>
  </si>
  <si>
    <t>Partial dH</t>
  </si>
  <si>
    <t>Blend Distance Calculator</t>
  </si>
  <si>
    <t>Copy/Paste solvent pairs</t>
  </si>
  <si>
    <t>S1</t>
  </si>
  <si>
    <t>S2</t>
  </si>
  <si>
    <t>Solvent</t>
  </si>
  <si>
    <t>% S1</t>
  </si>
  <si>
    <t>% S2</t>
  </si>
  <si>
    <t>Temperature</t>
  </si>
  <si>
    <t>RT</t>
  </si>
  <si>
    <t>Chi parameter</t>
  </si>
  <si>
    <t>HSP Sphere</t>
  </si>
  <si>
    <t>HSP Solvent Blends</t>
  </si>
  <si>
    <t>If you find bugs/issues or would like extra functionality, please email Steven Abbott</t>
  </si>
  <si>
    <t>steven@stevenabbott.co.uk</t>
  </si>
  <si>
    <t>These two workbooks are provided by www.hansen-solubility.com as a convenient introduction to some of the basic HSP methods</t>
  </si>
  <si>
    <t>They are Copyright © 2013 Prof Steven Abbott</t>
  </si>
  <si>
    <t>Use Excel Solver to Maximise J3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</si>
</sst>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2" borderId="0" xfId="0" applyFill="1"/>
    <xf numFmtId="2" fontId="0" fillId="0" borderId="0" xfId="0" applyNumberFormat="1"/>
    <xf numFmtId="164" fontId="0" fillId="0" borderId="0" xfId="0" applyNumberFormat="1"/>
    <xf numFmtId="9" fontId="0" fillId="0" borderId="0" xfId="1" applyFont="1"/>
    <xf numFmtId="0" fontId="0" fillId="0" borderId="0" xfId="0" applyAlignment="1">
      <alignment horizontal="right"/>
    </xf>
    <xf numFmtId="164" fontId="0" fillId="2" borderId="0" xfId="0" applyNumberFormat="1" applyFill="1"/>
    <xf numFmtId="0" fontId="2" fillId="0" borderId="0" xfId="0" applyFont="1"/>
    <xf numFmtId="0" fontId="3" fillId="0" borderId="0" xfId="0" applyFont="1"/>
    <xf numFmtId="1" fontId="0" fillId="0" borderId="0" xfId="0" applyNumberFormat="1"/>
    <xf numFmtId="165" fontId="0" fillId="0" borderId="0" xfId="0" applyNumberFormat="1"/>
    <xf numFmtId="0" fontId="4" fillId="0" borderId="0" xfId="2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133350</xdr:colOff>
      <xdr:row>25</xdr:row>
      <xdr:rowOff>180975</xdr:rowOff>
    </xdr:from>
    <xdr:to>
      <xdr:col>15</xdr:col>
      <xdr:colOff>228360</xdr:colOff>
      <xdr:row>28</xdr:row>
      <xdr:rowOff>190427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0" y="4752975"/>
          <a:ext cx="1923810" cy="5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teven@stevenabbott.co.u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workbookViewId="0">
      <selection activeCell="B4" sqref="B4"/>
    </sheetView>
  </sheetViews>
  <sheetFormatPr defaultRowHeight="14.4" x14ac:dyDescent="0.3"/>
  <sheetData>
    <row r="2" spans="2:2" x14ac:dyDescent="0.3">
      <c r="B2" t="s">
        <v>132</v>
      </c>
    </row>
    <row r="4" spans="2:2" x14ac:dyDescent="0.3">
      <c r="B4" t="s">
        <v>133</v>
      </c>
    </row>
    <row r="6" spans="2:2" x14ac:dyDescent="0.3">
      <c r="B6" t="s">
        <v>130</v>
      </c>
    </row>
    <row r="7" spans="2:2" x14ac:dyDescent="0.3">
      <c r="B7" s="11" t="s">
        <v>131</v>
      </c>
    </row>
  </sheetData>
  <hyperlinks>
    <hyperlink ref="B7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tabSelected="1" workbookViewId="0">
      <selection activeCell="C5" sqref="C5"/>
    </sheetView>
  </sheetViews>
  <sheetFormatPr defaultRowHeight="14.4" x14ac:dyDescent="0.3"/>
  <cols>
    <col min="1" max="1" width="21.6640625" customWidth="1"/>
    <col min="10" max="10" width="12" bestFit="1" customWidth="1"/>
  </cols>
  <sheetData>
    <row r="1" spans="1:12" x14ac:dyDescent="0.3">
      <c r="C1" s="8" t="s">
        <v>128</v>
      </c>
    </row>
    <row r="2" spans="1:12" x14ac:dyDescent="0.3">
      <c r="B2" t="s">
        <v>96</v>
      </c>
      <c r="C2" t="s">
        <v>97</v>
      </c>
      <c r="D2" t="s">
        <v>98</v>
      </c>
      <c r="E2" t="s">
        <v>1</v>
      </c>
      <c r="F2" t="s">
        <v>92</v>
      </c>
      <c r="G2">
        <f>COUNTIF(G9:G103,1)</f>
        <v>11</v>
      </c>
      <c r="I2" t="s">
        <v>101</v>
      </c>
      <c r="J2">
        <v>1000000</v>
      </c>
      <c r="K2" t="s">
        <v>105</v>
      </c>
      <c r="L2">
        <f>COUNTIF(L9:L103,"WO")</f>
        <v>0</v>
      </c>
    </row>
    <row r="3" spans="1:12" x14ac:dyDescent="0.3">
      <c r="B3" s="3">
        <v>18.396490476084068</v>
      </c>
      <c r="C3" s="3">
        <v>9.694534848797959</v>
      </c>
      <c r="D3" s="3">
        <v>7.969569576364445</v>
      </c>
      <c r="E3" s="6">
        <v>7.1</v>
      </c>
      <c r="F3" t="s">
        <v>93</v>
      </c>
      <c r="G3">
        <f>COUNTIF(G9:G103,0)</f>
        <v>11</v>
      </c>
      <c r="I3" t="s">
        <v>102</v>
      </c>
      <c r="J3">
        <f>J9*J2</f>
        <v>1000000</v>
      </c>
      <c r="K3" t="s">
        <v>106</v>
      </c>
      <c r="L3">
        <f>COUNTIF(L9:L103,"WI")</f>
        <v>0</v>
      </c>
    </row>
    <row r="4" spans="1:12" x14ac:dyDescent="0.3">
      <c r="A4" s="3" t="s">
        <v>107</v>
      </c>
      <c r="B4" s="1">
        <v>16</v>
      </c>
      <c r="C4" s="1">
        <v>7</v>
      </c>
      <c r="D4" s="1">
        <v>8</v>
      </c>
      <c r="F4" t="s">
        <v>94</v>
      </c>
      <c r="G4">
        <f>G2+G3</f>
        <v>22</v>
      </c>
      <c r="I4" t="s">
        <v>103</v>
      </c>
      <c r="J4" s="4">
        <f>J3/J2</f>
        <v>1</v>
      </c>
    </row>
    <row r="5" spans="1:12" x14ac:dyDescent="0.3">
      <c r="A5" t="s">
        <v>108</v>
      </c>
      <c r="B5" s="3">
        <f>dD-B4</f>
        <v>2.3964904760840682</v>
      </c>
      <c r="C5" s="3">
        <f>dP-C4</f>
        <v>2.694534848797959</v>
      </c>
      <c r="D5" s="3">
        <f>dH-D4</f>
        <v>-3.0430423635555037E-2</v>
      </c>
      <c r="L5" s="7" t="s">
        <v>134</v>
      </c>
    </row>
    <row r="6" spans="1:12" x14ac:dyDescent="0.3">
      <c r="B6" t="s">
        <v>5</v>
      </c>
      <c r="C6" s="3">
        <f>SQRT(4*(B4-dD)^2+(C4-dP)^2+(D4-dH)^2)</f>
        <v>5.4985553075254101</v>
      </c>
      <c r="D6" t="s">
        <v>104</v>
      </c>
      <c r="E6" s="2">
        <f>C6/R_</f>
        <v>0.77444440951062121</v>
      </c>
      <c r="L6" s="7" t="s">
        <v>109</v>
      </c>
    </row>
    <row r="7" spans="1:12" x14ac:dyDescent="0.3">
      <c r="C7" s="3"/>
      <c r="L7" s="7" t="s">
        <v>110</v>
      </c>
    </row>
    <row r="8" spans="1:12" x14ac:dyDescent="0.3">
      <c r="A8" t="s">
        <v>3</v>
      </c>
      <c r="B8" t="s">
        <v>96</v>
      </c>
      <c r="C8" t="s">
        <v>97</v>
      </c>
      <c r="D8" t="s">
        <v>98</v>
      </c>
      <c r="E8" t="s">
        <v>4</v>
      </c>
      <c r="G8" t="s">
        <v>87</v>
      </c>
      <c r="H8" t="s">
        <v>5</v>
      </c>
      <c r="I8" t="s">
        <v>99</v>
      </c>
      <c r="J8" t="s">
        <v>100</v>
      </c>
      <c r="K8" t="s">
        <v>104</v>
      </c>
    </row>
    <row r="9" spans="1:12" x14ac:dyDescent="0.3">
      <c r="A9" t="s">
        <v>6</v>
      </c>
      <c r="B9">
        <v>15.5</v>
      </c>
      <c r="C9">
        <v>10.4</v>
      </c>
      <c r="D9">
        <v>7</v>
      </c>
      <c r="E9">
        <v>73.8</v>
      </c>
      <c r="G9" s="1">
        <v>1</v>
      </c>
      <c r="H9">
        <f t="shared" ref="H9:H40" si="0">IF(G9&lt;&gt;"",SQRT(4*(B9-dD)^2+(C9-dP)^2+(D9-dH)^2),0)</f>
        <v>5.9157733691508927</v>
      </c>
      <c r="I9">
        <f t="shared" ref="I9:I40" si="1">IF(G9=1,IF(H9&lt;R_,1,EXP(R_-H9)),IF(G9&lt;&gt;"",IF(H9&lt;R_,EXP(H9-R_),1),1))</f>
        <v>1</v>
      </c>
      <c r="J9">
        <f t="shared" ref="J9:J72" si="2">I9*J10</f>
        <v>1</v>
      </c>
      <c r="K9" s="2">
        <f t="shared" ref="K9:K40" si="3">IF(G9&lt;&gt;"",H9/R_,"")</f>
        <v>0.83320751678181593</v>
      </c>
      <c r="L9" t="str">
        <f>IF(G9=1,IF(K9&lt;=1,"","WO"),IF(G9&lt;&gt;"",IF(K9&gt;1,"","WI"),""))</f>
        <v/>
      </c>
    </row>
    <row r="10" spans="1:12" x14ac:dyDescent="0.3">
      <c r="A10" t="s">
        <v>7</v>
      </c>
      <c r="B10">
        <v>15.3</v>
      </c>
      <c r="C10">
        <v>18</v>
      </c>
      <c r="D10">
        <v>6.1</v>
      </c>
      <c r="E10">
        <v>52.9</v>
      </c>
      <c r="G10" s="1">
        <v>0</v>
      </c>
      <c r="H10">
        <f t="shared" si="0"/>
        <v>10.527537929288899</v>
      </c>
      <c r="I10">
        <f t="shared" si="1"/>
        <v>1</v>
      </c>
      <c r="J10">
        <f t="shared" si="2"/>
        <v>1</v>
      </c>
      <c r="K10" s="2">
        <f t="shared" si="3"/>
        <v>1.4827518210266055</v>
      </c>
      <c r="L10" t="str">
        <f t="shared" ref="L10:L73" si="4">IF(G10=1,IF(K10&lt;=1,"","WO"),IF(G10&lt;&gt;"",IF(K10&gt;1,"","WI"),""))</f>
        <v/>
      </c>
    </row>
    <row r="11" spans="1:12" x14ac:dyDescent="0.3">
      <c r="A11" t="s">
        <v>8</v>
      </c>
      <c r="B11">
        <v>15.8</v>
      </c>
      <c r="C11">
        <v>3.3</v>
      </c>
      <c r="D11">
        <v>6.1</v>
      </c>
      <c r="E11">
        <v>148</v>
      </c>
      <c r="G11" s="1"/>
      <c r="H11">
        <f t="shared" si="0"/>
        <v>0</v>
      </c>
      <c r="I11">
        <f t="shared" si="1"/>
        <v>1</v>
      </c>
      <c r="J11">
        <f t="shared" si="2"/>
        <v>1</v>
      </c>
      <c r="K11" s="2" t="str">
        <f t="shared" si="3"/>
        <v/>
      </c>
      <c r="L11" t="str">
        <f t="shared" si="4"/>
        <v/>
      </c>
    </row>
    <row r="12" spans="1:12" x14ac:dyDescent="0.3">
      <c r="A12" t="s">
        <v>9</v>
      </c>
      <c r="B12">
        <v>15.9</v>
      </c>
      <c r="C12">
        <v>5.9</v>
      </c>
      <c r="D12">
        <v>13.9</v>
      </c>
      <c r="E12">
        <v>108.6</v>
      </c>
      <c r="G12" s="1"/>
      <c r="H12">
        <f t="shared" si="0"/>
        <v>0</v>
      </c>
      <c r="I12">
        <f t="shared" si="1"/>
        <v>1</v>
      </c>
      <c r="J12">
        <f t="shared" si="2"/>
        <v>1</v>
      </c>
      <c r="K12" s="2" t="str">
        <f t="shared" si="3"/>
        <v/>
      </c>
      <c r="L12" t="str">
        <f t="shared" si="4"/>
        <v/>
      </c>
    </row>
    <row r="13" spans="1:12" x14ac:dyDescent="0.3">
      <c r="A13" t="s">
        <v>88</v>
      </c>
      <c r="B13">
        <v>18.399999999999999</v>
      </c>
      <c r="C13">
        <v>0</v>
      </c>
      <c r="D13">
        <v>2</v>
      </c>
      <c r="E13">
        <v>52.9</v>
      </c>
      <c r="G13" s="1">
        <v>0</v>
      </c>
      <c r="H13">
        <f t="shared" si="0"/>
        <v>11.385069878074816</v>
      </c>
      <c r="I13">
        <f t="shared" si="1"/>
        <v>1</v>
      </c>
      <c r="J13">
        <f t="shared" si="2"/>
        <v>1</v>
      </c>
      <c r="K13" s="2">
        <f t="shared" si="3"/>
        <v>1.603530968742932</v>
      </c>
      <c r="L13" t="str">
        <f t="shared" si="4"/>
        <v/>
      </c>
    </row>
    <row r="14" spans="1:12" x14ac:dyDescent="0.3">
      <c r="A14" t="s">
        <v>10</v>
      </c>
      <c r="B14">
        <v>18.399999999999999</v>
      </c>
      <c r="C14">
        <v>6.3</v>
      </c>
      <c r="D14">
        <v>13.7</v>
      </c>
      <c r="E14">
        <v>103.8</v>
      </c>
      <c r="G14" s="1"/>
      <c r="H14">
        <f t="shared" si="0"/>
        <v>0</v>
      </c>
      <c r="I14">
        <f t="shared" si="1"/>
        <v>1</v>
      </c>
      <c r="J14">
        <f t="shared" si="2"/>
        <v>1</v>
      </c>
      <c r="K14" s="2" t="str">
        <f t="shared" si="3"/>
        <v/>
      </c>
      <c r="L14" t="str">
        <f t="shared" si="4"/>
        <v/>
      </c>
    </row>
    <row r="15" spans="1:12" x14ac:dyDescent="0.3">
      <c r="A15" t="s">
        <v>11</v>
      </c>
      <c r="B15">
        <v>20</v>
      </c>
      <c r="C15">
        <v>5.0999999999999996</v>
      </c>
      <c r="D15">
        <v>5.2</v>
      </c>
      <c r="E15">
        <v>190.3</v>
      </c>
      <c r="G15" s="1"/>
      <c r="H15">
        <f t="shared" si="0"/>
        <v>0</v>
      </c>
      <c r="I15">
        <f t="shared" si="1"/>
        <v>1</v>
      </c>
      <c r="J15">
        <f t="shared" si="2"/>
        <v>1</v>
      </c>
      <c r="K15" s="2" t="str">
        <f t="shared" si="3"/>
        <v/>
      </c>
      <c r="L15" t="str">
        <f t="shared" si="4"/>
        <v/>
      </c>
    </row>
    <row r="16" spans="1:12" x14ac:dyDescent="0.3">
      <c r="A16" t="s">
        <v>12</v>
      </c>
      <c r="B16">
        <v>16</v>
      </c>
      <c r="C16">
        <v>5.7</v>
      </c>
      <c r="D16">
        <v>15.8</v>
      </c>
      <c r="E16">
        <v>92</v>
      </c>
      <c r="G16" s="1"/>
      <c r="H16">
        <f t="shared" si="0"/>
        <v>0</v>
      </c>
      <c r="I16">
        <f t="shared" si="1"/>
        <v>1</v>
      </c>
      <c r="J16">
        <f t="shared" si="2"/>
        <v>1</v>
      </c>
      <c r="K16" s="2" t="str">
        <f t="shared" si="3"/>
        <v/>
      </c>
      <c r="L16" t="str">
        <f t="shared" si="4"/>
        <v/>
      </c>
    </row>
    <row r="17" spans="1:12" x14ac:dyDescent="0.3">
      <c r="A17" t="s">
        <v>13</v>
      </c>
      <c r="B17">
        <v>15.8</v>
      </c>
      <c r="C17">
        <v>5.7</v>
      </c>
      <c r="D17">
        <v>14.5</v>
      </c>
      <c r="E17">
        <v>92</v>
      </c>
      <c r="G17" s="1"/>
      <c r="H17">
        <f t="shared" si="0"/>
        <v>0</v>
      </c>
      <c r="I17">
        <f t="shared" si="1"/>
        <v>1</v>
      </c>
      <c r="J17">
        <f t="shared" si="2"/>
        <v>1</v>
      </c>
      <c r="K17" s="2" t="str">
        <f t="shared" si="3"/>
        <v/>
      </c>
      <c r="L17" t="str">
        <f t="shared" si="4"/>
        <v/>
      </c>
    </row>
    <row r="18" spans="1:12" x14ac:dyDescent="0.3">
      <c r="A18" t="s">
        <v>14</v>
      </c>
      <c r="B18">
        <v>15.8</v>
      </c>
      <c r="C18">
        <v>3.7</v>
      </c>
      <c r="D18">
        <v>6.3</v>
      </c>
      <c r="E18">
        <v>132.6</v>
      </c>
      <c r="G18" s="1"/>
      <c r="H18">
        <f t="shared" si="0"/>
        <v>0</v>
      </c>
      <c r="I18">
        <f t="shared" si="1"/>
        <v>1</v>
      </c>
      <c r="J18">
        <f t="shared" si="2"/>
        <v>1</v>
      </c>
      <c r="K18" s="2" t="str">
        <f t="shared" si="3"/>
        <v/>
      </c>
      <c r="L18" t="str">
        <f t="shared" si="4"/>
        <v/>
      </c>
    </row>
    <row r="19" spans="1:12" x14ac:dyDescent="0.3">
      <c r="A19" t="s">
        <v>15</v>
      </c>
      <c r="B19">
        <v>15</v>
      </c>
      <c r="C19">
        <v>3.7</v>
      </c>
      <c r="D19">
        <v>6</v>
      </c>
      <c r="E19">
        <v>134.80000000000001</v>
      </c>
      <c r="G19" s="1"/>
      <c r="H19">
        <f t="shared" si="0"/>
        <v>0</v>
      </c>
      <c r="I19">
        <f t="shared" si="1"/>
        <v>1</v>
      </c>
      <c r="J19">
        <f t="shared" si="2"/>
        <v>1</v>
      </c>
      <c r="K19" s="2" t="str">
        <f t="shared" si="3"/>
        <v/>
      </c>
      <c r="L19" t="str">
        <f t="shared" si="4"/>
        <v/>
      </c>
    </row>
    <row r="20" spans="1:12" x14ac:dyDescent="0.3">
      <c r="A20" t="s">
        <v>16</v>
      </c>
      <c r="B20">
        <v>15.2</v>
      </c>
      <c r="C20">
        <v>5.0999999999999996</v>
      </c>
      <c r="D20">
        <v>14.7</v>
      </c>
      <c r="E20">
        <v>96</v>
      </c>
      <c r="G20" s="1"/>
      <c r="H20">
        <f t="shared" si="0"/>
        <v>0</v>
      </c>
      <c r="I20">
        <f t="shared" si="1"/>
        <v>1</v>
      </c>
      <c r="J20">
        <f t="shared" si="2"/>
        <v>1</v>
      </c>
      <c r="K20" s="2" t="str">
        <f t="shared" si="3"/>
        <v/>
      </c>
      <c r="L20" t="str">
        <f t="shared" si="4"/>
        <v/>
      </c>
    </row>
    <row r="21" spans="1:12" x14ac:dyDescent="0.3">
      <c r="A21" t="s">
        <v>17</v>
      </c>
      <c r="B21">
        <v>18.3</v>
      </c>
      <c r="C21">
        <v>5.6</v>
      </c>
      <c r="D21">
        <v>5.5</v>
      </c>
      <c r="E21">
        <v>178.1</v>
      </c>
      <c r="G21" s="1"/>
      <c r="H21">
        <f t="shared" si="0"/>
        <v>0</v>
      </c>
      <c r="I21">
        <f t="shared" si="1"/>
        <v>1</v>
      </c>
      <c r="J21">
        <f t="shared" si="2"/>
        <v>1</v>
      </c>
      <c r="K21" s="2" t="str">
        <f t="shared" si="3"/>
        <v/>
      </c>
      <c r="L21" t="str">
        <f t="shared" si="4"/>
        <v/>
      </c>
    </row>
    <row r="22" spans="1:12" x14ac:dyDescent="0.3">
      <c r="A22" t="s">
        <v>18</v>
      </c>
      <c r="B22">
        <v>16</v>
      </c>
      <c r="C22">
        <v>4.0999999999999996</v>
      </c>
      <c r="D22">
        <v>8.1999999999999993</v>
      </c>
      <c r="E22">
        <v>208.2</v>
      </c>
      <c r="G22" s="1"/>
      <c r="H22">
        <f t="shared" si="0"/>
        <v>0</v>
      </c>
      <c r="I22">
        <f t="shared" si="1"/>
        <v>1</v>
      </c>
      <c r="J22">
        <f t="shared" si="2"/>
        <v>1</v>
      </c>
      <c r="K22" s="2" t="str">
        <f t="shared" si="3"/>
        <v/>
      </c>
      <c r="L22" t="str">
        <f t="shared" si="4"/>
        <v/>
      </c>
    </row>
    <row r="23" spans="1:12" x14ac:dyDescent="0.3">
      <c r="A23" t="s">
        <v>19</v>
      </c>
      <c r="B23">
        <v>15.3</v>
      </c>
      <c r="C23">
        <v>7.5</v>
      </c>
      <c r="D23">
        <v>6.8</v>
      </c>
      <c r="E23">
        <v>171.2</v>
      </c>
      <c r="G23" s="1"/>
      <c r="H23">
        <f t="shared" si="0"/>
        <v>0</v>
      </c>
      <c r="I23">
        <f t="shared" si="1"/>
        <v>1</v>
      </c>
      <c r="J23">
        <f t="shared" si="2"/>
        <v>1</v>
      </c>
      <c r="K23" s="2" t="str">
        <f t="shared" si="3"/>
        <v/>
      </c>
      <c r="L23" t="str">
        <f t="shared" si="4"/>
        <v/>
      </c>
    </row>
    <row r="24" spans="1:12" x14ac:dyDescent="0.3">
      <c r="A24" t="s">
        <v>20</v>
      </c>
      <c r="B24">
        <v>15.7</v>
      </c>
      <c r="C24">
        <v>5.5</v>
      </c>
      <c r="D24">
        <v>5.9</v>
      </c>
      <c r="E24">
        <v>149.30000000000001</v>
      </c>
      <c r="G24" s="1"/>
      <c r="H24">
        <f t="shared" si="0"/>
        <v>0</v>
      </c>
      <c r="I24">
        <f t="shared" si="1"/>
        <v>1</v>
      </c>
      <c r="J24">
        <f t="shared" si="2"/>
        <v>1</v>
      </c>
      <c r="K24" s="2" t="str">
        <f t="shared" si="3"/>
        <v/>
      </c>
      <c r="L24" t="str">
        <f t="shared" si="4"/>
        <v/>
      </c>
    </row>
    <row r="25" spans="1:12" x14ac:dyDescent="0.3">
      <c r="A25" t="s">
        <v>21</v>
      </c>
      <c r="B25">
        <v>19.7</v>
      </c>
      <c r="C25">
        <v>15</v>
      </c>
      <c r="D25">
        <v>7.4</v>
      </c>
      <c r="E25">
        <v>110.8</v>
      </c>
      <c r="G25" s="1"/>
      <c r="H25">
        <f t="shared" si="0"/>
        <v>0</v>
      </c>
      <c r="I25">
        <f t="shared" si="1"/>
        <v>1</v>
      </c>
      <c r="J25">
        <f t="shared" si="2"/>
        <v>1</v>
      </c>
      <c r="K25" s="2" t="str">
        <f t="shared" si="3"/>
        <v/>
      </c>
      <c r="L25" t="str">
        <f t="shared" si="4"/>
        <v/>
      </c>
    </row>
    <row r="26" spans="1:12" x14ac:dyDescent="0.3">
      <c r="A26" t="s">
        <v>89</v>
      </c>
      <c r="B26">
        <v>17.8</v>
      </c>
      <c r="C26">
        <v>3.1</v>
      </c>
      <c r="D26">
        <v>5.7</v>
      </c>
      <c r="E26">
        <v>80.5</v>
      </c>
      <c r="G26" s="1">
        <v>1</v>
      </c>
      <c r="H26">
        <f t="shared" si="0"/>
        <v>7.0754533060579092</v>
      </c>
      <c r="I26">
        <f t="shared" si="1"/>
        <v>1</v>
      </c>
      <c r="J26">
        <f t="shared" si="2"/>
        <v>1</v>
      </c>
      <c r="K26" s="2">
        <f t="shared" si="3"/>
        <v>0.9965427191630859</v>
      </c>
      <c r="L26" t="str">
        <f t="shared" si="4"/>
        <v/>
      </c>
    </row>
    <row r="27" spans="1:12" x14ac:dyDescent="0.3">
      <c r="A27" t="s">
        <v>91</v>
      </c>
      <c r="B27">
        <v>18.5</v>
      </c>
      <c r="C27">
        <v>6.5</v>
      </c>
      <c r="D27">
        <v>13.7</v>
      </c>
      <c r="E27">
        <v>105</v>
      </c>
      <c r="G27" s="1">
        <v>1</v>
      </c>
      <c r="H27">
        <f t="shared" si="0"/>
        <v>6.5639730824004578</v>
      </c>
      <c r="I27">
        <f t="shared" si="1"/>
        <v>1</v>
      </c>
      <c r="J27">
        <f t="shared" si="2"/>
        <v>1</v>
      </c>
      <c r="K27" s="2">
        <f t="shared" si="3"/>
        <v>0.92450325104231801</v>
      </c>
      <c r="L27" t="str">
        <f t="shared" si="4"/>
        <v/>
      </c>
    </row>
    <row r="28" spans="1:12" x14ac:dyDescent="0.3">
      <c r="A28" t="s">
        <v>22</v>
      </c>
      <c r="B28">
        <v>16.8</v>
      </c>
      <c r="C28">
        <v>0</v>
      </c>
      <c r="D28">
        <v>0.2</v>
      </c>
      <c r="E28">
        <v>108.9</v>
      </c>
      <c r="G28" s="1">
        <v>0</v>
      </c>
      <c r="H28">
        <f t="shared" si="0"/>
        <v>12.827522936928805</v>
      </c>
      <c r="I28">
        <f t="shared" si="1"/>
        <v>1</v>
      </c>
      <c r="J28">
        <f t="shared" si="2"/>
        <v>1</v>
      </c>
      <c r="K28" s="2">
        <f t="shared" si="3"/>
        <v>1.8066933713984232</v>
      </c>
      <c r="L28" t="str">
        <f t="shared" si="4"/>
        <v/>
      </c>
    </row>
    <row r="29" spans="1:12" x14ac:dyDescent="0.3">
      <c r="A29" t="s">
        <v>23</v>
      </c>
      <c r="B29">
        <v>17.399999999999999</v>
      </c>
      <c r="C29">
        <v>4.0999999999999996</v>
      </c>
      <c r="D29">
        <v>13.5</v>
      </c>
      <c r="E29">
        <v>105.7</v>
      </c>
      <c r="G29" s="1"/>
      <c r="H29">
        <f t="shared" si="0"/>
        <v>0</v>
      </c>
      <c r="I29">
        <f t="shared" si="1"/>
        <v>1</v>
      </c>
      <c r="J29">
        <f t="shared" si="2"/>
        <v>1</v>
      </c>
      <c r="K29" s="2" t="str">
        <f t="shared" si="3"/>
        <v/>
      </c>
      <c r="L29" t="str">
        <f t="shared" si="4"/>
        <v/>
      </c>
    </row>
    <row r="30" spans="1:12" x14ac:dyDescent="0.3">
      <c r="A30" t="s">
        <v>24</v>
      </c>
      <c r="B30">
        <v>17.8</v>
      </c>
      <c r="C30">
        <v>8.4</v>
      </c>
      <c r="D30">
        <v>5.0999999999999996</v>
      </c>
      <c r="E30">
        <v>104.2</v>
      </c>
      <c r="G30" s="1"/>
      <c r="H30">
        <f t="shared" si="0"/>
        <v>0</v>
      </c>
      <c r="I30">
        <f t="shared" si="1"/>
        <v>1</v>
      </c>
      <c r="J30">
        <f t="shared" si="2"/>
        <v>1</v>
      </c>
      <c r="K30" s="2" t="str">
        <f t="shared" si="3"/>
        <v/>
      </c>
      <c r="L30" t="str">
        <f t="shared" si="4"/>
        <v/>
      </c>
    </row>
    <row r="31" spans="1:12" x14ac:dyDescent="0.3">
      <c r="A31" t="s">
        <v>25</v>
      </c>
      <c r="B31">
        <v>16</v>
      </c>
      <c r="C31">
        <v>3.7</v>
      </c>
      <c r="D31">
        <v>4.0999999999999996</v>
      </c>
      <c r="E31">
        <v>177.4</v>
      </c>
      <c r="G31" s="1"/>
      <c r="H31">
        <f t="shared" si="0"/>
        <v>0</v>
      </c>
      <c r="I31">
        <f t="shared" si="1"/>
        <v>1</v>
      </c>
      <c r="J31">
        <f t="shared" si="2"/>
        <v>1</v>
      </c>
      <c r="K31" s="2" t="str">
        <f t="shared" si="3"/>
        <v/>
      </c>
      <c r="L31" t="str">
        <f t="shared" si="4"/>
        <v/>
      </c>
    </row>
    <row r="32" spans="1:12" x14ac:dyDescent="0.3">
      <c r="A32" t="s">
        <v>26</v>
      </c>
      <c r="B32">
        <v>15.8</v>
      </c>
      <c r="C32">
        <v>8.1999999999999993</v>
      </c>
      <c r="D32">
        <v>10.8</v>
      </c>
      <c r="E32">
        <v>124.3</v>
      </c>
      <c r="G32" s="1"/>
      <c r="H32">
        <f t="shared" si="0"/>
        <v>0</v>
      </c>
      <c r="I32">
        <f t="shared" si="1"/>
        <v>1</v>
      </c>
      <c r="J32">
        <f t="shared" si="2"/>
        <v>1</v>
      </c>
      <c r="K32" s="2" t="str">
        <f t="shared" si="3"/>
        <v/>
      </c>
      <c r="L32" t="str">
        <f t="shared" si="4"/>
        <v/>
      </c>
    </row>
    <row r="33" spans="1:12" x14ac:dyDescent="0.3">
      <c r="A33" t="s">
        <v>90</v>
      </c>
      <c r="B33">
        <v>14.5</v>
      </c>
      <c r="C33">
        <v>2.9</v>
      </c>
      <c r="D33">
        <v>4.5999999999999996</v>
      </c>
      <c r="E33">
        <v>104.7</v>
      </c>
      <c r="G33" s="1">
        <v>0</v>
      </c>
      <c r="H33">
        <f t="shared" si="0"/>
        <v>10.874293313238619</v>
      </c>
      <c r="I33">
        <f t="shared" si="1"/>
        <v>1</v>
      </c>
      <c r="J33">
        <f t="shared" si="2"/>
        <v>1</v>
      </c>
      <c r="K33" s="2">
        <f t="shared" si="3"/>
        <v>1.5315906074983971</v>
      </c>
      <c r="L33" t="str">
        <f t="shared" si="4"/>
        <v/>
      </c>
    </row>
    <row r="34" spans="1:12" x14ac:dyDescent="0.3">
      <c r="A34" t="s">
        <v>27</v>
      </c>
      <c r="B34">
        <v>16</v>
      </c>
      <c r="C34">
        <v>7</v>
      </c>
      <c r="D34">
        <v>10.6</v>
      </c>
      <c r="E34">
        <v>170.4</v>
      </c>
      <c r="G34" s="1"/>
      <c r="H34">
        <f t="shared" si="0"/>
        <v>0</v>
      </c>
      <c r="I34">
        <f t="shared" si="1"/>
        <v>1</v>
      </c>
      <c r="J34">
        <f t="shared" si="2"/>
        <v>1</v>
      </c>
      <c r="K34" s="2" t="str">
        <f t="shared" si="3"/>
        <v/>
      </c>
      <c r="L34" t="str">
        <f t="shared" si="4"/>
        <v/>
      </c>
    </row>
    <row r="35" spans="1:12" x14ac:dyDescent="0.3">
      <c r="A35" t="s">
        <v>28</v>
      </c>
      <c r="B35">
        <v>16.100000000000001</v>
      </c>
      <c r="C35">
        <v>0</v>
      </c>
      <c r="D35">
        <v>1.1000000000000001</v>
      </c>
      <c r="E35">
        <v>140</v>
      </c>
      <c r="G35" s="1"/>
      <c r="H35">
        <f t="shared" si="0"/>
        <v>0</v>
      </c>
      <c r="I35">
        <f t="shared" si="1"/>
        <v>1</v>
      </c>
      <c r="J35">
        <f t="shared" si="2"/>
        <v>1</v>
      </c>
      <c r="K35" s="2" t="str">
        <f t="shared" si="3"/>
        <v/>
      </c>
      <c r="L35" t="str">
        <f t="shared" si="4"/>
        <v/>
      </c>
    </row>
    <row r="36" spans="1:12" x14ac:dyDescent="0.3">
      <c r="A36" t="s">
        <v>29</v>
      </c>
      <c r="B36">
        <v>18.399999999999999</v>
      </c>
      <c r="C36">
        <v>16.399999999999999</v>
      </c>
      <c r="D36">
        <v>10.199999999999999</v>
      </c>
      <c r="E36">
        <v>71.3</v>
      </c>
      <c r="G36" s="1">
        <v>1</v>
      </c>
      <c r="H36">
        <f t="shared" si="0"/>
        <v>7.0666917320409937</v>
      </c>
      <c r="I36">
        <f t="shared" si="1"/>
        <v>1</v>
      </c>
      <c r="J36">
        <f t="shared" si="2"/>
        <v>1</v>
      </c>
      <c r="K36" s="2">
        <f t="shared" si="3"/>
        <v>0.99530869465366112</v>
      </c>
      <c r="L36" t="str">
        <f t="shared" si="4"/>
        <v/>
      </c>
    </row>
    <row r="37" spans="1:12" x14ac:dyDescent="0.3">
      <c r="A37" t="s">
        <v>30</v>
      </c>
      <c r="B37">
        <v>17.5</v>
      </c>
      <c r="C37">
        <v>1.8</v>
      </c>
      <c r="D37">
        <v>9</v>
      </c>
      <c r="E37">
        <v>85.7</v>
      </c>
      <c r="G37" s="1">
        <v>0</v>
      </c>
      <c r="H37">
        <f t="shared" si="0"/>
        <v>8.1608975016034186</v>
      </c>
      <c r="I37">
        <f t="shared" si="1"/>
        <v>1</v>
      </c>
      <c r="J37">
        <f t="shared" si="2"/>
        <v>1</v>
      </c>
      <c r="K37" s="2">
        <f t="shared" si="3"/>
        <v>1.1494221833244251</v>
      </c>
      <c r="L37" t="str">
        <f t="shared" si="4"/>
        <v/>
      </c>
    </row>
    <row r="38" spans="1:12" x14ac:dyDescent="0.3">
      <c r="A38" t="s">
        <v>31</v>
      </c>
      <c r="B38">
        <v>18.100000000000001</v>
      </c>
      <c r="C38">
        <v>6.6</v>
      </c>
      <c r="D38">
        <v>9.3000000000000007</v>
      </c>
      <c r="E38">
        <v>69.900000000000006</v>
      </c>
      <c r="G38" s="1">
        <v>1</v>
      </c>
      <c r="H38">
        <f t="shared" si="0"/>
        <v>3.4202072235749577</v>
      </c>
      <c r="I38">
        <f t="shared" si="1"/>
        <v>1</v>
      </c>
      <c r="J38">
        <f t="shared" si="2"/>
        <v>1</v>
      </c>
      <c r="K38" s="2">
        <f t="shared" si="3"/>
        <v>0.48171932726407857</v>
      </c>
      <c r="L38" t="str">
        <f t="shared" si="4"/>
        <v/>
      </c>
    </row>
    <row r="39" spans="1:12" x14ac:dyDescent="0.3">
      <c r="A39" t="s">
        <v>32</v>
      </c>
      <c r="B39">
        <v>16.5</v>
      </c>
      <c r="C39">
        <v>10.6</v>
      </c>
      <c r="D39">
        <v>17.7</v>
      </c>
      <c r="E39">
        <v>131.80000000000001</v>
      </c>
      <c r="G39" s="1"/>
      <c r="H39">
        <f t="shared" si="0"/>
        <v>0</v>
      </c>
      <c r="I39">
        <f t="shared" si="1"/>
        <v>1</v>
      </c>
      <c r="J39">
        <f t="shared" si="2"/>
        <v>1</v>
      </c>
      <c r="K39" s="2" t="str">
        <f t="shared" si="3"/>
        <v/>
      </c>
      <c r="L39" t="str">
        <f t="shared" si="4"/>
        <v/>
      </c>
    </row>
    <row r="40" spans="1:12" x14ac:dyDescent="0.3">
      <c r="A40" t="s">
        <v>33</v>
      </c>
      <c r="B40">
        <v>15.5</v>
      </c>
      <c r="C40">
        <v>5.7</v>
      </c>
      <c r="D40">
        <v>11.2</v>
      </c>
      <c r="E40">
        <v>156.1</v>
      </c>
      <c r="G40" s="1"/>
      <c r="H40">
        <f t="shared" si="0"/>
        <v>0</v>
      </c>
      <c r="I40">
        <f t="shared" si="1"/>
        <v>1</v>
      </c>
      <c r="J40">
        <f t="shared" si="2"/>
        <v>1</v>
      </c>
      <c r="K40" s="2" t="str">
        <f t="shared" si="3"/>
        <v/>
      </c>
      <c r="L40" t="str">
        <f t="shared" si="4"/>
        <v/>
      </c>
    </row>
    <row r="41" spans="1:12" x14ac:dyDescent="0.3">
      <c r="A41" t="s">
        <v>34</v>
      </c>
      <c r="B41">
        <v>15.7</v>
      </c>
      <c r="C41">
        <v>6.5</v>
      </c>
      <c r="D41">
        <v>10</v>
      </c>
      <c r="E41">
        <v>211.2</v>
      </c>
      <c r="G41" s="1"/>
      <c r="H41">
        <f t="shared" ref="H41:H72" si="5">IF(G41&lt;&gt;"",SQRT(4*(B41-dD)^2+(C41-dP)^2+(D41-dH)^2),0)</f>
        <v>0</v>
      </c>
      <c r="I41">
        <f t="shared" ref="I41:I72" si="6">IF(G41=1,IF(H41&lt;R_,1,EXP(R_-H41)),IF(G41&lt;&gt;"",IF(H41&lt;R_,EXP(H41-R_),1),1))</f>
        <v>1</v>
      </c>
      <c r="J41">
        <f t="shared" si="2"/>
        <v>1</v>
      </c>
      <c r="K41" s="2" t="str">
        <f t="shared" ref="K41:K72" si="7">IF(G41&lt;&gt;"",H41/R_,"")</f>
        <v/>
      </c>
      <c r="L41" t="str">
        <f t="shared" si="4"/>
        <v/>
      </c>
    </row>
    <row r="42" spans="1:12" x14ac:dyDescent="0.3">
      <c r="A42" t="s">
        <v>35</v>
      </c>
      <c r="B42">
        <v>15.8</v>
      </c>
      <c r="C42">
        <v>8.8000000000000007</v>
      </c>
      <c r="D42">
        <v>19.399999999999999</v>
      </c>
      <c r="E42">
        <v>58.6</v>
      </c>
      <c r="G42" s="1">
        <v>0</v>
      </c>
      <c r="H42">
        <f t="shared" si="5"/>
        <v>12.586579497022544</v>
      </c>
      <c r="I42">
        <f t="shared" si="6"/>
        <v>1</v>
      </c>
      <c r="J42">
        <f t="shared" si="2"/>
        <v>1</v>
      </c>
      <c r="K42" s="2">
        <f t="shared" si="7"/>
        <v>1.7727576756369783</v>
      </c>
      <c r="L42" t="str">
        <f t="shared" si="4"/>
        <v/>
      </c>
    </row>
    <row r="43" spans="1:12" x14ac:dyDescent="0.3">
      <c r="A43" t="s">
        <v>36</v>
      </c>
      <c r="B43">
        <v>15.8</v>
      </c>
      <c r="C43">
        <v>5.3</v>
      </c>
      <c r="D43">
        <v>7.2</v>
      </c>
      <c r="E43">
        <v>98.6</v>
      </c>
      <c r="G43" s="1">
        <v>1</v>
      </c>
      <c r="H43">
        <f t="shared" si="5"/>
        <v>6.8462562791460355</v>
      </c>
      <c r="I43">
        <f t="shared" si="6"/>
        <v>1</v>
      </c>
      <c r="J43">
        <f t="shared" si="2"/>
        <v>1</v>
      </c>
      <c r="K43" s="2">
        <f t="shared" si="7"/>
        <v>0.96426144776704725</v>
      </c>
      <c r="L43" t="str">
        <f t="shared" si="4"/>
        <v/>
      </c>
    </row>
    <row r="44" spans="1:12" x14ac:dyDescent="0.3">
      <c r="A44" t="s">
        <v>37</v>
      </c>
      <c r="B44">
        <v>17.8</v>
      </c>
      <c r="C44">
        <v>0.6</v>
      </c>
      <c r="D44">
        <v>1.4</v>
      </c>
      <c r="E44">
        <v>122.8</v>
      </c>
      <c r="G44" s="1"/>
      <c r="H44">
        <f t="shared" si="5"/>
        <v>0</v>
      </c>
      <c r="I44">
        <f t="shared" si="6"/>
        <v>1</v>
      </c>
      <c r="J44">
        <f t="shared" si="2"/>
        <v>1</v>
      </c>
      <c r="K44" s="2" t="str">
        <f t="shared" si="7"/>
        <v/>
      </c>
      <c r="L44" t="str">
        <f t="shared" si="4"/>
        <v/>
      </c>
    </row>
    <row r="45" spans="1:12" x14ac:dyDescent="0.3">
      <c r="A45" t="s">
        <v>38</v>
      </c>
      <c r="B45">
        <v>16</v>
      </c>
      <c r="C45">
        <v>7.6</v>
      </c>
      <c r="D45">
        <v>12.5</v>
      </c>
      <c r="E45">
        <v>115</v>
      </c>
      <c r="G45" s="1"/>
      <c r="H45">
        <f t="shared" si="5"/>
        <v>0</v>
      </c>
      <c r="I45">
        <f t="shared" si="6"/>
        <v>1</v>
      </c>
      <c r="J45">
        <f t="shared" si="2"/>
        <v>1</v>
      </c>
      <c r="K45" s="2" t="str">
        <f t="shared" si="7"/>
        <v/>
      </c>
      <c r="L45" t="str">
        <f t="shared" si="4"/>
        <v/>
      </c>
    </row>
    <row r="46" spans="1:12" x14ac:dyDescent="0.3">
      <c r="A46" t="s">
        <v>39</v>
      </c>
      <c r="B46">
        <v>18</v>
      </c>
      <c r="C46">
        <v>21.7</v>
      </c>
      <c r="D46">
        <v>5.0999999999999996</v>
      </c>
      <c r="E46">
        <v>66</v>
      </c>
      <c r="G46" s="1"/>
      <c r="H46">
        <f t="shared" si="5"/>
        <v>0</v>
      </c>
      <c r="I46">
        <f t="shared" si="6"/>
        <v>1</v>
      </c>
      <c r="J46">
        <f t="shared" si="2"/>
        <v>1</v>
      </c>
      <c r="K46" s="2" t="str">
        <f t="shared" si="7"/>
        <v/>
      </c>
      <c r="L46" t="str">
        <f t="shared" si="4"/>
        <v/>
      </c>
    </row>
    <row r="47" spans="1:12" x14ac:dyDescent="0.3">
      <c r="A47" t="s">
        <v>40</v>
      </c>
      <c r="B47">
        <v>17</v>
      </c>
      <c r="C47">
        <v>11</v>
      </c>
      <c r="D47">
        <v>26</v>
      </c>
      <c r="E47">
        <v>55.9</v>
      </c>
      <c r="G47" s="1"/>
      <c r="H47">
        <f t="shared" si="5"/>
        <v>0</v>
      </c>
      <c r="I47">
        <f t="shared" si="6"/>
        <v>1</v>
      </c>
      <c r="J47">
        <f t="shared" si="2"/>
        <v>1</v>
      </c>
      <c r="K47" s="2" t="str">
        <f t="shared" si="7"/>
        <v/>
      </c>
      <c r="L47" t="str">
        <f t="shared" si="4"/>
        <v/>
      </c>
    </row>
    <row r="48" spans="1:12" x14ac:dyDescent="0.3">
      <c r="A48" t="s">
        <v>41</v>
      </c>
      <c r="B48">
        <v>16</v>
      </c>
      <c r="C48">
        <v>5.0999999999999996</v>
      </c>
      <c r="D48">
        <v>12.3</v>
      </c>
      <c r="E48">
        <v>132</v>
      </c>
      <c r="G48" s="1"/>
      <c r="H48">
        <f t="shared" si="5"/>
        <v>0</v>
      </c>
      <c r="I48">
        <f t="shared" si="6"/>
        <v>1</v>
      </c>
      <c r="J48">
        <f t="shared" si="2"/>
        <v>1</v>
      </c>
      <c r="K48" s="2" t="str">
        <f t="shared" si="7"/>
        <v/>
      </c>
      <c r="L48" t="str">
        <f t="shared" si="4"/>
        <v/>
      </c>
    </row>
    <row r="49" spans="1:12" x14ac:dyDescent="0.3">
      <c r="A49" t="s">
        <v>42</v>
      </c>
      <c r="B49">
        <v>16</v>
      </c>
      <c r="C49">
        <v>8.1999999999999993</v>
      </c>
      <c r="D49">
        <v>15</v>
      </c>
      <c r="E49">
        <v>79.3</v>
      </c>
      <c r="G49" s="1"/>
      <c r="H49">
        <f t="shared" si="5"/>
        <v>0</v>
      </c>
      <c r="I49">
        <f t="shared" si="6"/>
        <v>1</v>
      </c>
      <c r="J49">
        <f t="shared" si="2"/>
        <v>1</v>
      </c>
      <c r="K49" s="2" t="str">
        <f t="shared" si="7"/>
        <v/>
      </c>
      <c r="L49" t="str">
        <f t="shared" si="4"/>
        <v/>
      </c>
    </row>
    <row r="50" spans="1:12" x14ac:dyDescent="0.3">
      <c r="A50" t="s">
        <v>43</v>
      </c>
      <c r="B50">
        <v>18</v>
      </c>
      <c r="C50">
        <v>16.600000000000001</v>
      </c>
      <c r="D50">
        <v>7.4</v>
      </c>
      <c r="E50">
        <v>76.5</v>
      </c>
      <c r="G50" s="1"/>
      <c r="H50">
        <f t="shared" si="5"/>
        <v>0</v>
      </c>
      <c r="I50">
        <f t="shared" si="6"/>
        <v>1</v>
      </c>
      <c r="J50">
        <f t="shared" si="2"/>
        <v>1</v>
      </c>
      <c r="K50" s="2" t="str">
        <f t="shared" si="7"/>
        <v/>
      </c>
      <c r="L50" t="str">
        <f t="shared" si="4"/>
        <v/>
      </c>
    </row>
    <row r="51" spans="1:12" x14ac:dyDescent="0.3">
      <c r="A51" t="s">
        <v>44</v>
      </c>
      <c r="B51">
        <v>17.899999999999999</v>
      </c>
      <c r="C51">
        <v>25.5</v>
      </c>
      <c r="D51">
        <v>17.399999999999999</v>
      </c>
      <c r="E51">
        <v>83.2</v>
      </c>
      <c r="G51" s="1"/>
      <c r="H51">
        <f t="shared" si="5"/>
        <v>0</v>
      </c>
      <c r="I51">
        <f t="shared" si="6"/>
        <v>1</v>
      </c>
      <c r="J51">
        <f t="shared" si="2"/>
        <v>1</v>
      </c>
      <c r="K51" s="2" t="str">
        <f t="shared" si="7"/>
        <v/>
      </c>
      <c r="L51" t="str">
        <f t="shared" si="4"/>
        <v/>
      </c>
    </row>
    <row r="52" spans="1:12" x14ac:dyDescent="0.3">
      <c r="A52" t="s">
        <v>45</v>
      </c>
      <c r="B52">
        <v>15.3</v>
      </c>
      <c r="C52">
        <v>0</v>
      </c>
      <c r="D52">
        <v>0</v>
      </c>
      <c r="E52">
        <v>147</v>
      </c>
      <c r="G52" s="1"/>
      <c r="H52">
        <f t="shared" si="5"/>
        <v>0</v>
      </c>
      <c r="I52">
        <f t="shared" si="6"/>
        <v>1</v>
      </c>
      <c r="J52">
        <f t="shared" si="2"/>
        <v>1</v>
      </c>
      <c r="K52" s="2" t="str">
        <f t="shared" si="7"/>
        <v/>
      </c>
      <c r="L52" t="str">
        <f t="shared" si="4"/>
        <v/>
      </c>
    </row>
    <row r="53" spans="1:12" x14ac:dyDescent="0.3">
      <c r="A53" t="s">
        <v>46</v>
      </c>
      <c r="B53">
        <v>14.9</v>
      </c>
      <c r="C53">
        <v>0</v>
      </c>
      <c r="D53">
        <v>0</v>
      </c>
      <c r="E53">
        <v>131.4</v>
      </c>
      <c r="G53" s="1">
        <v>0</v>
      </c>
      <c r="H53">
        <f t="shared" si="5"/>
        <v>14.366622002560595</v>
      </c>
      <c r="I53">
        <f t="shared" si="6"/>
        <v>1</v>
      </c>
      <c r="J53">
        <f t="shared" si="2"/>
        <v>1</v>
      </c>
      <c r="K53" s="2">
        <f t="shared" si="7"/>
        <v>2.0234678876845908</v>
      </c>
      <c r="L53" t="str">
        <f t="shared" si="4"/>
        <v/>
      </c>
    </row>
    <row r="54" spans="1:12" x14ac:dyDescent="0.3">
      <c r="A54" t="s">
        <v>47</v>
      </c>
      <c r="B54">
        <v>15.1</v>
      </c>
      <c r="C54">
        <v>5.7</v>
      </c>
      <c r="D54">
        <v>15.9</v>
      </c>
      <c r="E54">
        <v>92.9</v>
      </c>
      <c r="G54" s="1"/>
      <c r="H54">
        <f t="shared" si="5"/>
        <v>0</v>
      </c>
      <c r="I54">
        <f t="shared" si="6"/>
        <v>1</v>
      </c>
      <c r="J54">
        <f t="shared" si="2"/>
        <v>1</v>
      </c>
      <c r="K54" s="2" t="str">
        <f t="shared" si="7"/>
        <v/>
      </c>
      <c r="L54" t="str">
        <f t="shared" si="4"/>
        <v/>
      </c>
    </row>
    <row r="55" spans="1:12" x14ac:dyDescent="0.3">
      <c r="A55" t="s">
        <v>48</v>
      </c>
      <c r="B55">
        <v>15.1</v>
      </c>
      <c r="C55">
        <v>2.8</v>
      </c>
      <c r="D55">
        <v>5.8</v>
      </c>
      <c r="E55">
        <v>169.8</v>
      </c>
      <c r="G55" s="1"/>
      <c r="H55">
        <f t="shared" si="5"/>
        <v>0</v>
      </c>
      <c r="I55">
        <f t="shared" si="6"/>
        <v>1</v>
      </c>
      <c r="J55">
        <f t="shared" si="2"/>
        <v>1</v>
      </c>
      <c r="K55" s="2" t="str">
        <f t="shared" si="7"/>
        <v/>
      </c>
      <c r="L55" t="str">
        <f t="shared" si="4"/>
        <v/>
      </c>
    </row>
    <row r="56" spans="1:12" x14ac:dyDescent="0.3">
      <c r="A56" t="s">
        <v>49</v>
      </c>
      <c r="B56">
        <v>15.3</v>
      </c>
      <c r="C56">
        <v>3.1</v>
      </c>
      <c r="D56">
        <v>7</v>
      </c>
      <c r="E56">
        <v>150.19999999999999</v>
      </c>
      <c r="G56" s="1"/>
      <c r="H56">
        <f t="shared" si="5"/>
        <v>0</v>
      </c>
      <c r="I56">
        <f t="shared" si="6"/>
        <v>1</v>
      </c>
      <c r="J56">
        <f t="shared" si="2"/>
        <v>1</v>
      </c>
      <c r="K56" s="2" t="str">
        <f t="shared" si="7"/>
        <v/>
      </c>
      <c r="L56" t="str">
        <f t="shared" si="4"/>
        <v/>
      </c>
    </row>
    <row r="57" spans="1:12" x14ac:dyDescent="0.3">
      <c r="A57" t="s">
        <v>50</v>
      </c>
      <c r="B57">
        <v>15.8</v>
      </c>
      <c r="C57">
        <v>5.2</v>
      </c>
      <c r="D57">
        <v>13.3</v>
      </c>
      <c r="E57">
        <v>109.3</v>
      </c>
      <c r="G57" s="1"/>
      <c r="H57">
        <f t="shared" si="5"/>
        <v>0</v>
      </c>
      <c r="I57">
        <f t="shared" si="6"/>
        <v>1</v>
      </c>
      <c r="J57">
        <f t="shared" si="2"/>
        <v>1</v>
      </c>
      <c r="K57" s="2" t="str">
        <f t="shared" si="7"/>
        <v/>
      </c>
      <c r="L57" t="str">
        <f t="shared" si="4"/>
        <v/>
      </c>
    </row>
    <row r="58" spans="1:12" x14ac:dyDescent="0.3">
      <c r="A58" t="s">
        <v>51</v>
      </c>
      <c r="B58">
        <v>14.9</v>
      </c>
      <c r="C58">
        <v>4.5</v>
      </c>
      <c r="D58">
        <v>8.1999999999999993</v>
      </c>
      <c r="E58">
        <v>117.1</v>
      </c>
      <c r="G58" s="1"/>
      <c r="H58">
        <f t="shared" si="5"/>
        <v>0</v>
      </c>
      <c r="I58">
        <f t="shared" si="6"/>
        <v>1</v>
      </c>
      <c r="J58">
        <f t="shared" si="2"/>
        <v>1</v>
      </c>
      <c r="K58" s="2" t="str">
        <f t="shared" si="7"/>
        <v/>
      </c>
      <c r="L58" t="str">
        <f t="shared" si="4"/>
        <v/>
      </c>
    </row>
    <row r="59" spans="1:12" x14ac:dyDescent="0.3">
      <c r="A59" t="s">
        <v>95</v>
      </c>
      <c r="B59">
        <v>15.1</v>
      </c>
      <c r="C59">
        <v>3.2</v>
      </c>
      <c r="D59">
        <v>3.2</v>
      </c>
      <c r="E59">
        <v>141.80000000000001</v>
      </c>
      <c r="G59" s="1">
        <v>0</v>
      </c>
      <c r="H59">
        <f t="shared" si="5"/>
        <v>10.411300335773833</v>
      </c>
      <c r="I59">
        <f t="shared" si="6"/>
        <v>1</v>
      </c>
      <c r="J59">
        <f t="shared" si="2"/>
        <v>1</v>
      </c>
      <c r="K59" s="2">
        <f t="shared" si="7"/>
        <v>1.4663803289822299</v>
      </c>
      <c r="L59" t="str">
        <f t="shared" si="4"/>
        <v/>
      </c>
    </row>
    <row r="60" spans="1:12" x14ac:dyDescent="0.3">
      <c r="A60" t="s">
        <v>52</v>
      </c>
      <c r="B60">
        <v>17</v>
      </c>
      <c r="C60">
        <v>8</v>
      </c>
      <c r="D60">
        <v>5</v>
      </c>
      <c r="E60">
        <v>150.30000000000001</v>
      </c>
      <c r="G60" s="1"/>
      <c r="H60">
        <f t="shared" si="5"/>
        <v>0</v>
      </c>
      <c r="I60">
        <f t="shared" si="6"/>
        <v>1</v>
      </c>
      <c r="J60">
        <f t="shared" si="2"/>
        <v>1</v>
      </c>
      <c r="K60" s="2" t="str">
        <f t="shared" si="7"/>
        <v/>
      </c>
      <c r="L60" t="str">
        <f t="shared" si="4"/>
        <v/>
      </c>
    </row>
    <row r="61" spans="1:12" x14ac:dyDescent="0.3">
      <c r="A61" t="s">
        <v>53</v>
      </c>
      <c r="B61">
        <v>17.2</v>
      </c>
      <c r="C61">
        <v>1.8</v>
      </c>
      <c r="D61">
        <v>4.3</v>
      </c>
      <c r="E61">
        <v>162.9</v>
      </c>
      <c r="G61" s="1"/>
      <c r="H61">
        <f t="shared" si="5"/>
        <v>0</v>
      </c>
      <c r="I61">
        <f t="shared" si="6"/>
        <v>1</v>
      </c>
      <c r="J61">
        <f t="shared" si="2"/>
        <v>1</v>
      </c>
      <c r="K61" s="2" t="str">
        <f t="shared" si="7"/>
        <v/>
      </c>
      <c r="L61" t="str">
        <f t="shared" si="4"/>
        <v/>
      </c>
    </row>
    <row r="62" spans="1:12" x14ac:dyDescent="0.3">
      <c r="A62" t="s">
        <v>54</v>
      </c>
      <c r="B62">
        <v>14.7</v>
      </c>
      <c r="C62">
        <v>12.3</v>
      </c>
      <c r="D62">
        <v>22.3</v>
      </c>
      <c r="E62">
        <v>40.6</v>
      </c>
      <c r="G62" s="1">
        <v>0</v>
      </c>
      <c r="H62">
        <f t="shared" si="5"/>
        <v>16.334192729973182</v>
      </c>
      <c r="I62">
        <f t="shared" si="6"/>
        <v>1</v>
      </c>
      <c r="J62">
        <f t="shared" si="2"/>
        <v>1</v>
      </c>
      <c r="K62" s="2">
        <f t="shared" si="7"/>
        <v>2.3005905253483356</v>
      </c>
      <c r="L62" t="str">
        <f t="shared" si="4"/>
        <v/>
      </c>
    </row>
    <row r="63" spans="1:12" x14ac:dyDescent="0.3">
      <c r="A63" t="s">
        <v>55</v>
      </c>
      <c r="B63">
        <v>15.5</v>
      </c>
      <c r="C63">
        <v>7.2</v>
      </c>
      <c r="D63">
        <v>7.6</v>
      </c>
      <c r="E63">
        <v>79.8</v>
      </c>
      <c r="G63" s="1"/>
      <c r="H63">
        <f t="shared" si="5"/>
        <v>0</v>
      </c>
      <c r="I63">
        <f t="shared" si="6"/>
        <v>1</v>
      </c>
      <c r="J63">
        <f t="shared" si="2"/>
        <v>1</v>
      </c>
      <c r="K63" s="2" t="str">
        <f t="shared" si="7"/>
        <v/>
      </c>
      <c r="L63" t="str">
        <f t="shared" si="4"/>
        <v/>
      </c>
    </row>
    <row r="64" spans="1:12" x14ac:dyDescent="0.3">
      <c r="A64" t="s">
        <v>56</v>
      </c>
      <c r="B64">
        <v>16.2</v>
      </c>
      <c r="C64">
        <v>7.8</v>
      </c>
      <c r="D64">
        <v>12.6</v>
      </c>
      <c r="E64">
        <v>118.2</v>
      </c>
      <c r="G64" s="1"/>
      <c r="H64">
        <f t="shared" si="5"/>
        <v>0</v>
      </c>
      <c r="I64">
        <f t="shared" si="6"/>
        <v>1</v>
      </c>
      <c r="J64">
        <f t="shared" si="2"/>
        <v>1</v>
      </c>
      <c r="K64" s="2" t="str">
        <f t="shared" si="7"/>
        <v/>
      </c>
      <c r="L64" t="str">
        <f t="shared" si="4"/>
        <v/>
      </c>
    </row>
    <row r="65" spans="1:12" x14ac:dyDescent="0.3">
      <c r="A65" t="s">
        <v>57</v>
      </c>
      <c r="B65">
        <v>16</v>
      </c>
      <c r="C65">
        <v>8.1999999999999993</v>
      </c>
      <c r="D65">
        <v>15</v>
      </c>
      <c r="E65">
        <v>79.3</v>
      </c>
      <c r="G65" s="1"/>
      <c r="H65">
        <f t="shared" si="5"/>
        <v>0</v>
      </c>
      <c r="I65">
        <f t="shared" si="6"/>
        <v>1</v>
      </c>
      <c r="J65">
        <f t="shared" si="2"/>
        <v>1</v>
      </c>
      <c r="K65" s="2" t="str">
        <f t="shared" si="7"/>
        <v/>
      </c>
      <c r="L65" t="str">
        <f t="shared" si="4"/>
        <v/>
      </c>
    </row>
    <row r="66" spans="1:12" x14ac:dyDescent="0.3">
      <c r="A66" t="s">
        <v>58</v>
      </c>
      <c r="B66">
        <v>16</v>
      </c>
      <c r="C66">
        <v>0</v>
      </c>
      <c r="D66">
        <v>1</v>
      </c>
      <c r="E66">
        <v>128.19999999999999</v>
      </c>
      <c r="G66" s="1"/>
      <c r="H66">
        <f t="shared" si="5"/>
        <v>0</v>
      </c>
      <c r="I66">
        <f t="shared" si="6"/>
        <v>1</v>
      </c>
      <c r="J66">
        <f t="shared" si="2"/>
        <v>1</v>
      </c>
      <c r="K66" s="2" t="str">
        <f t="shared" si="7"/>
        <v/>
      </c>
      <c r="L66" t="str">
        <f t="shared" si="4"/>
        <v/>
      </c>
    </row>
    <row r="67" spans="1:12" x14ac:dyDescent="0.3">
      <c r="A67" t="s">
        <v>59</v>
      </c>
      <c r="B67">
        <v>16</v>
      </c>
      <c r="C67">
        <v>9</v>
      </c>
      <c r="D67">
        <v>5.0999999999999996</v>
      </c>
      <c r="E67">
        <v>90.2</v>
      </c>
      <c r="G67" s="1">
        <v>1</v>
      </c>
      <c r="H67">
        <f t="shared" si="5"/>
        <v>5.6293405135626502</v>
      </c>
      <c r="I67">
        <f t="shared" si="6"/>
        <v>1</v>
      </c>
      <c r="J67">
        <f t="shared" si="2"/>
        <v>1</v>
      </c>
      <c r="K67" s="2">
        <f t="shared" si="7"/>
        <v>0.79286486106516207</v>
      </c>
      <c r="L67" t="str">
        <f t="shared" si="4"/>
        <v/>
      </c>
    </row>
    <row r="68" spans="1:12" x14ac:dyDescent="0.3">
      <c r="A68" t="s">
        <v>60</v>
      </c>
      <c r="B68">
        <v>16</v>
      </c>
      <c r="C68">
        <v>5.7</v>
      </c>
      <c r="D68">
        <v>4.0999999999999996</v>
      </c>
      <c r="E68">
        <v>141.30000000000001</v>
      </c>
      <c r="G68" s="1"/>
      <c r="H68">
        <f t="shared" si="5"/>
        <v>0</v>
      </c>
      <c r="I68">
        <f t="shared" si="6"/>
        <v>1</v>
      </c>
      <c r="J68">
        <f t="shared" si="2"/>
        <v>1</v>
      </c>
      <c r="K68" s="2" t="str">
        <f t="shared" si="7"/>
        <v/>
      </c>
      <c r="L68" t="str">
        <f t="shared" si="4"/>
        <v/>
      </c>
    </row>
    <row r="69" spans="1:12" x14ac:dyDescent="0.3">
      <c r="A69" t="s">
        <v>61</v>
      </c>
      <c r="B69">
        <v>15.4</v>
      </c>
      <c r="C69">
        <v>3.3</v>
      </c>
      <c r="D69">
        <v>12.3</v>
      </c>
      <c r="E69">
        <v>127.2</v>
      </c>
      <c r="G69" s="1"/>
      <c r="H69">
        <f t="shared" si="5"/>
        <v>0</v>
      </c>
      <c r="I69">
        <f t="shared" si="6"/>
        <v>1</v>
      </c>
      <c r="J69">
        <f t="shared" si="2"/>
        <v>1</v>
      </c>
      <c r="K69" s="2" t="str">
        <f t="shared" si="7"/>
        <v/>
      </c>
      <c r="L69" t="str">
        <f t="shared" si="4"/>
        <v/>
      </c>
    </row>
    <row r="70" spans="1:12" x14ac:dyDescent="0.3">
      <c r="A70" t="s">
        <v>62</v>
      </c>
      <c r="B70">
        <v>15.3</v>
      </c>
      <c r="C70">
        <v>6.1</v>
      </c>
      <c r="D70">
        <v>4.0999999999999996</v>
      </c>
      <c r="E70">
        <v>125.8</v>
      </c>
      <c r="G70" s="1"/>
      <c r="H70">
        <f t="shared" si="5"/>
        <v>0</v>
      </c>
      <c r="I70">
        <f t="shared" si="6"/>
        <v>1</v>
      </c>
      <c r="J70">
        <f t="shared" si="2"/>
        <v>1</v>
      </c>
      <c r="K70" s="2" t="str">
        <f t="shared" si="7"/>
        <v/>
      </c>
      <c r="L70" t="str">
        <f t="shared" si="4"/>
        <v/>
      </c>
    </row>
    <row r="71" spans="1:12" x14ac:dyDescent="0.3">
      <c r="A71" t="s">
        <v>63</v>
      </c>
      <c r="B71">
        <v>16.2</v>
      </c>
      <c r="C71">
        <v>3.8</v>
      </c>
      <c r="D71">
        <v>4.5</v>
      </c>
      <c r="E71">
        <v>340.7</v>
      </c>
      <c r="G71" s="1"/>
      <c r="H71">
        <f t="shared" si="5"/>
        <v>0</v>
      </c>
      <c r="I71">
        <f t="shared" si="6"/>
        <v>1</v>
      </c>
      <c r="J71">
        <f t="shared" si="2"/>
        <v>1</v>
      </c>
      <c r="K71" s="2" t="str">
        <f t="shared" si="7"/>
        <v/>
      </c>
      <c r="L71" t="str">
        <f t="shared" si="4"/>
        <v/>
      </c>
    </row>
    <row r="72" spans="1:12" x14ac:dyDescent="0.3">
      <c r="A72" t="s">
        <v>64</v>
      </c>
      <c r="B72">
        <v>16</v>
      </c>
      <c r="C72">
        <v>7.6</v>
      </c>
      <c r="D72">
        <v>4.7</v>
      </c>
      <c r="E72">
        <v>107.3</v>
      </c>
      <c r="G72" s="1"/>
      <c r="H72">
        <f t="shared" si="5"/>
        <v>0</v>
      </c>
      <c r="I72">
        <f t="shared" si="6"/>
        <v>1</v>
      </c>
      <c r="J72">
        <f t="shared" si="2"/>
        <v>1</v>
      </c>
      <c r="K72" s="2" t="str">
        <f t="shared" si="7"/>
        <v/>
      </c>
      <c r="L72" t="str">
        <f t="shared" si="4"/>
        <v/>
      </c>
    </row>
    <row r="73" spans="1:12" x14ac:dyDescent="0.3">
      <c r="A73" t="s">
        <v>65</v>
      </c>
      <c r="B73">
        <v>18</v>
      </c>
      <c r="C73">
        <v>12.3</v>
      </c>
      <c r="D73">
        <v>7.2</v>
      </c>
      <c r="E73">
        <v>96.6</v>
      </c>
      <c r="G73" s="1">
        <v>1</v>
      </c>
      <c r="H73">
        <f t="shared" ref="H73:H94" si="8">IF(G73&lt;&gt;"",SQRT(4*(B73-dD)^2+(C73-dP)^2+(D73-dH)^2),0)</f>
        <v>2.8301068491305257</v>
      </c>
      <c r="I73">
        <f t="shared" ref="I73:I94" si="9">IF(G73=1,IF(H73&lt;R_,1,EXP(R_-H73)),IF(G73&lt;&gt;"",IF(H73&lt;R_,EXP(H73-R_),1),1))</f>
        <v>1</v>
      </c>
      <c r="J73">
        <f t="shared" ref="J73:J93" si="10">I73*J74</f>
        <v>1</v>
      </c>
      <c r="K73" s="2">
        <f t="shared" ref="K73:K94" si="11">IF(G73&lt;&gt;"",H73/R_,"")</f>
        <v>0.39860659846908814</v>
      </c>
      <c r="L73" t="str">
        <f t="shared" si="4"/>
        <v/>
      </c>
    </row>
    <row r="74" spans="1:12" x14ac:dyDescent="0.3">
      <c r="A74" t="s">
        <v>66</v>
      </c>
      <c r="B74">
        <v>17</v>
      </c>
      <c r="C74">
        <v>7.3</v>
      </c>
      <c r="D74">
        <v>7.1</v>
      </c>
      <c r="E74">
        <v>64.400000000000006</v>
      </c>
      <c r="G74" s="1">
        <v>1</v>
      </c>
      <c r="H74">
        <f t="shared" si="8"/>
        <v>3.7803030287822876</v>
      </c>
      <c r="I74">
        <f t="shared" si="9"/>
        <v>1</v>
      </c>
      <c r="J74">
        <f t="shared" si="10"/>
        <v>1</v>
      </c>
      <c r="K74" s="2">
        <f t="shared" si="11"/>
        <v>0.53243704630736444</v>
      </c>
      <c r="L74" t="str">
        <f t="shared" ref="L74:L94" si="12">IF(G74=1,IF(K74&lt;=1,"","WO"),IF(G74&lt;&gt;"",IF(K74&gt;1,"","WI"),""))</f>
        <v/>
      </c>
    </row>
    <row r="75" spans="1:12" x14ac:dyDescent="0.3">
      <c r="A75" t="s">
        <v>67</v>
      </c>
      <c r="B75">
        <v>16.8</v>
      </c>
      <c r="C75">
        <v>11.5</v>
      </c>
      <c r="D75">
        <v>10.199999999999999</v>
      </c>
      <c r="E75">
        <v>93</v>
      </c>
      <c r="G75" s="1"/>
      <c r="H75">
        <f t="shared" si="8"/>
        <v>0</v>
      </c>
      <c r="I75">
        <f t="shared" si="9"/>
        <v>1</v>
      </c>
      <c r="J75">
        <f t="shared" si="10"/>
        <v>1</v>
      </c>
      <c r="K75" s="2" t="str">
        <f t="shared" si="11"/>
        <v/>
      </c>
      <c r="L75" t="str">
        <f t="shared" si="12"/>
        <v/>
      </c>
    </row>
    <row r="76" spans="1:12" x14ac:dyDescent="0.3">
      <c r="A76" t="s">
        <v>68</v>
      </c>
      <c r="B76">
        <v>17.399999999999999</v>
      </c>
      <c r="C76">
        <v>13.7</v>
      </c>
      <c r="D76">
        <v>11.3</v>
      </c>
      <c r="E76">
        <v>77.400000000000006</v>
      </c>
      <c r="G76" s="1">
        <v>1</v>
      </c>
      <c r="H76">
        <f t="shared" si="8"/>
        <v>5.5774089826617805</v>
      </c>
      <c r="I76">
        <f t="shared" si="9"/>
        <v>1</v>
      </c>
      <c r="J76">
        <f t="shared" si="10"/>
        <v>1</v>
      </c>
      <c r="K76" s="2">
        <f t="shared" si="11"/>
        <v>0.78555056093827902</v>
      </c>
      <c r="L76" t="str">
        <f t="shared" si="12"/>
        <v/>
      </c>
    </row>
    <row r="77" spans="1:12" x14ac:dyDescent="0.3">
      <c r="A77" t="s">
        <v>69</v>
      </c>
      <c r="B77">
        <v>16.600000000000001</v>
      </c>
      <c r="C77">
        <v>12.3</v>
      </c>
      <c r="D77">
        <v>5.5</v>
      </c>
      <c r="E77">
        <v>89.5</v>
      </c>
      <c r="G77" s="1"/>
      <c r="H77">
        <f t="shared" si="8"/>
        <v>0</v>
      </c>
      <c r="I77">
        <f t="shared" si="9"/>
        <v>1</v>
      </c>
      <c r="J77">
        <f t="shared" si="10"/>
        <v>1</v>
      </c>
      <c r="K77" s="2" t="str">
        <f t="shared" si="11"/>
        <v/>
      </c>
      <c r="L77" t="str">
        <f t="shared" si="12"/>
        <v/>
      </c>
    </row>
    <row r="78" spans="1:12" x14ac:dyDescent="0.3">
      <c r="A78" t="s">
        <v>70</v>
      </c>
      <c r="B78">
        <v>17.8</v>
      </c>
      <c r="C78">
        <v>5.7</v>
      </c>
      <c r="D78">
        <v>14.3</v>
      </c>
      <c r="E78">
        <v>124.7</v>
      </c>
      <c r="G78" s="1"/>
      <c r="H78">
        <f t="shared" si="8"/>
        <v>0</v>
      </c>
      <c r="I78">
        <f t="shared" si="9"/>
        <v>1</v>
      </c>
      <c r="J78">
        <f t="shared" si="10"/>
        <v>1</v>
      </c>
      <c r="K78" s="2" t="str">
        <f t="shared" si="11"/>
        <v/>
      </c>
      <c r="L78" t="str">
        <f t="shared" si="12"/>
        <v/>
      </c>
    </row>
    <row r="79" spans="1:12" x14ac:dyDescent="0.3">
      <c r="A79" t="s">
        <v>71</v>
      </c>
      <c r="B79">
        <v>15.8</v>
      </c>
      <c r="C79">
        <v>6.1</v>
      </c>
      <c r="D79">
        <v>16.399999999999999</v>
      </c>
      <c r="E79">
        <v>76.900000000000006</v>
      </c>
      <c r="G79" s="1"/>
      <c r="H79">
        <f t="shared" si="8"/>
        <v>0</v>
      </c>
      <c r="I79">
        <f t="shared" si="9"/>
        <v>1</v>
      </c>
      <c r="J79">
        <f t="shared" si="10"/>
        <v>1</v>
      </c>
      <c r="K79" s="2" t="str">
        <f t="shared" si="11"/>
        <v/>
      </c>
      <c r="L79" t="str">
        <f t="shared" si="12"/>
        <v/>
      </c>
    </row>
    <row r="80" spans="1:12" x14ac:dyDescent="0.3">
      <c r="A80" t="s">
        <v>72</v>
      </c>
      <c r="B80">
        <v>16</v>
      </c>
      <c r="C80">
        <v>6.8</v>
      </c>
      <c r="D80">
        <v>17.399999999999999</v>
      </c>
      <c r="E80">
        <v>75.099999999999994</v>
      </c>
      <c r="G80" s="1"/>
      <c r="H80">
        <f t="shared" si="8"/>
        <v>0</v>
      </c>
      <c r="I80">
        <f t="shared" si="9"/>
        <v>1</v>
      </c>
      <c r="J80">
        <f t="shared" si="10"/>
        <v>1</v>
      </c>
      <c r="K80" s="2" t="str">
        <f t="shared" si="11"/>
        <v/>
      </c>
      <c r="L80" t="str">
        <f t="shared" si="12"/>
        <v/>
      </c>
    </row>
    <row r="81" spans="1:12" x14ac:dyDescent="0.3">
      <c r="A81" t="s">
        <v>73</v>
      </c>
      <c r="B81">
        <v>15.3</v>
      </c>
      <c r="C81">
        <v>4.3</v>
      </c>
      <c r="D81">
        <v>7.6</v>
      </c>
      <c r="E81">
        <v>115.8</v>
      </c>
      <c r="G81" s="1"/>
      <c r="H81">
        <f t="shared" si="8"/>
        <v>0</v>
      </c>
      <c r="I81">
        <f t="shared" si="9"/>
        <v>1</v>
      </c>
      <c r="J81">
        <f t="shared" si="10"/>
        <v>1</v>
      </c>
      <c r="K81" s="2" t="str">
        <f t="shared" si="11"/>
        <v/>
      </c>
      <c r="L81" t="str">
        <f t="shared" si="12"/>
        <v/>
      </c>
    </row>
    <row r="82" spans="1:12" x14ac:dyDescent="0.3">
      <c r="A82" t="s">
        <v>74</v>
      </c>
      <c r="B82">
        <v>15.5</v>
      </c>
      <c r="C82">
        <v>5.6</v>
      </c>
      <c r="D82">
        <v>5.7</v>
      </c>
      <c r="E82">
        <v>132.5</v>
      </c>
      <c r="G82" s="1"/>
      <c r="H82">
        <f t="shared" si="8"/>
        <v>0</v>
      </c>
      <c r="I82">
        <f t="shared" si="9"/>
        <v>1</v>
      </c>
      <c r="J82">
        <f t="shared" si="10"/>
        <v>1</v>
      </c>
      <c r="K82" s="2" t="str">
        <f t="shared" si="11"/>
        <v/>
      </c>
      <c r="L82" t="str">
        <f t="shared" si="12"/>
        <v/>
      </c>
    </row>
    <row r="83" spans="1:12" x14ac:dyDescent="0.3">
      <c r="A83" t="s">
        <v>75</v>
      </c>
      <c r="B83">
        <v>20</v>
      </c>
      <c r="C83">
        <v>18</v>
      </c>
      <c r="D83">
        <v>4.0999999999999996</v>
      </c>
      <c r="E83">
        <v>85.2</v>
      </c>
      <c r="G83" s="1"/>
      <c r="H83">
        <f t="shared" si="8"/>
        <v>0</v>
      </c>
      <c r="I83">
        <f t="shared" si="9"/>
        <v>1</v>
      </c>
      <c r="J83">
        <f t="shared" si="10"/>
        <v>1</v>
      </c>
      <c r="K83" s="2" t="str">
        <f t="shared" si="11"/>
        <v/>
      </c>
      <c r="L83" t="str">
        <f t="shared" si="12"/>
        <v/>
      </c>
    </row>
    <row r="84" spans="1:12" x14ac:dyDescent="0.3">
      <c r="A84" t="s">
        <v>76</v>
      </c>
      <c r="B84">
        <v>15.3</v>
      </c>
      <c r="C84">
        <v>4.5</v>
      </c>
      <c r="D84">
        <v>9.1999999999999993</v>
      </c>
      <c r="E84">
        <v>132</v>
      </c>
      <c r="G84" s="1"/>
      <c r="H84">
        <f t="shared" si="8"/>
        <v>0</v>
      </c>
      <c r="I84">
        <f t="shared" si="9"/>
        <v>1</v>
      </c>
      <c r="J84">
        <f t="shared" si="10"/>
        <v>1</v>
      </c>
      <c r="K84" s="2" t="str">
        <f t="shared" si="11"/>
        <v/>
      </c>
      <c r="L84" t="str">
        <f t="shared" si="12"/>
        <v/>
      </c>
    </row>
    <row r="85" spans="1:12" x14ac:dyDescent="0.3">
      <c r="A85" t="s">
        <v>77</v>
      </c>
      <c r="B85">
        <v>15.6</v>
      </c>
      <c r="C85">
        <v>6.3</v>
      </c>
      <c r="D85">
        <v>7.7</v>
      </c>
      <c r="E85">
        <v>155.1</v>
      </c>
      <c r="G85" s="1"/>
      <c r="H85">
        <f t="shared" si="8"/>
        <v>0</v>
      </c>
      <c r="I85">
        <f t="shared" si="9"/>
        <v>1</v>
      </c>
      <c r="J85">
        <f t="shared" si="10"/>
        <v>1</v>
      </c>
      <c r="K85" s="2" t="str">
        <f t="shared" si="11"/>
        <v/>
      </c>
      <c r="L85" t="str">
        <f t="shared" si="12"/>
        <v/>
      </c>
    </row>
    <row r="86" spans="1:12" x14ac:dyDescent="0.3">
      <c r="A86" t="s">
        <v>78</v>
      </c>
      <c r="B86">
        <v>15.6</v>
      </c>
      <c r="C86">
        <v>6.3</v>
      </c>
      <c r="D86">
        <v>11.6</v>
      </c>
      <c r="E86">
        <v>98.2</v>
      </c>
      <c r="G86" s="1"/>
      <c r="H86">
        <f t="shared" si="8"/>
        <v>0</v>
      </c>
      <c r="I86">
        <f t="shared" si="9"/>
        <v>1</v>
      </c>
      <c r="J86">
        <f t="shared" si="10"/>
        <v>1</v>
      </c>
      <c r="K86" s="2" t="str">
        <f t="shared" si="11"/>
        <v/>
      </c>
      <c r="L86" t="str">
        <f t="shared" si="12"/>
        <v/>
      </c>
    </row>
    <row r="87" spans="1:12" x14ac:dyDescent="0.3">
      <c r="A87" t="s">
        <v>79</v>
      </c>
      <c r="B87">
        <v>15.6</v>
      </c>
      <c r="C87">
        <v>5.6</v>
      </c>
      <c r="D87">
        <v>9.8000000000000007</v>
      </c>
      <c r="E87">
        <v>137.1</v>
      </c>
      <c r="G87" s="1"/>
      <c r="H87">
        <f t="shared" si="8"/>
        <v>0</v>
      </c>
      <c r="I87">
        <f t="shared" si="9"/>
        <v>1</v>
      </c>
      <c r="J87">
        <f t="shared" si="10"/>
        <v>1</v>
      </c>
      <c r="K87" s="2" t="str">
        <f t="shared" si="11"/>
        <v/>
      </c>
      <c r="L87" t="str">
        <f t="shared" si="12"/>
        <v/>
      </c>
    </row>
    <row r="88" spans="1:12" x14ac:dyDescent="0.3">
      <c r="A88" t="s">
        <v>80</v>
      </c>
      <c r="B88">
        <v>17.399999999999999</v>
      </c>
      <c r="C88">
        <v>5.3</v>
      </c>
      <c r="D88">
        <v>11.5</v>
      </c>
      <c r="E88">
        <v>143.19999999999999</v>
      </c>
      <c r="G88" s="1"/>
      <c r="H88">
        <f t="shared" si="8"/>
        <v>0</v>
      </c>
      <c r="I88">
        <f t="shared" si="9"/>
        <v>1</v>
      </c>
      <c r="J88">
        <f t="shared" si="10"/>
        <v>1</v>
      </c>
      <c r="K88" s="2" t="str">
        <f t="shared" si="11"/>
        <v/>
      </c>
      <c r="L88" t="str">
        <f t="shared" si="12"/>
        <v/>
      </c>
    </row>
    <row r="89" spans="1:12" x14ac:dyDescent="0.3">
      <c r="A89" t="s">
        <v>81</v>
      </c>
      <c r="B89">
        <v>15</v>
      </c>
      <c r="C89">
        <v>3.7</v>
      </c>
      <c r="D89">
        <v>7.6</v>
      </c>
      <c r="E89">
        <v>134</v>
      </c>
      <c r="G89" s="1"/>
      <c r="H89">
        <f t="shared" si="8"/>
        <v>0</v>
      </c>
      <c r="I89">
        <f t="shared" si="9"/>
        <v>1</v>
      </c>
      <c r="J89">
        <f t="shared" si="10"/>
        <v>1</v>
      </c>
      <c r="K89" s="2" t="str">
        <f t="shared" si="11"/>
        <v/>
      </c>
      <c r="L89" t="str">
        <f t="shared" si="12"/>
        <v/>
      </c>
    </row>
    <row r="90" spans="1:12" x14ac:dyDescent="0.3">
      <c r="A90" t="s">
        <v>82</v>
      </c>
      <c r="B90">
        <v>18</v>
      </c>
      <c r="C90">
        <v>18</v>
      </c>
      <c r="D90">
        <v>9.9</v>
      </c>
      <c r="E90">
        <v>95.3</v>
      </c>
      <c r="G90" s="1"/>
      <c r="H90">
        <f t="shared" si="8"/>
        <v>0</v>
      </c>
      <c r="I90">
        <f t="shared" si="9"/>
        <v>1</v>
      </c>
      <c r="J90">
        <f t="shared" si="10"/>
        <v>1</v>
      </c>
      <c r="K90" s="2" t="str">
        <f t="shared" si="11"/>
        <v/>
      </c>
      <c r="L90" t="str">
        <f t="shared" si="12"/>
        <v/>
      </c>
    </row>
    <row r="91" spans="1:12" x14ac:dyDescent="0.3">
      <c r="A91" t="s">
        <v>83</v>
      </c>
      <c r="B91">
        <v>16.8</v>
      </c>
      <c r="C91">
        <v>5.7</v>
      </c>
      <c r="D91">
        <v>8</v>
      </c>
      <c r="E91">
        <v>81.900000000000006</v>
      </c>
      <c r="G91" s="1">
        <v>1</v>
      </c>
      <c r="H91">
        <f t="shared" si="8"/>
        <v>5.1139380158398966</v>
      </c>
      <c r="I91">
        <f t="shared" si="9"/>
        <v>1</v>
      </c>
      <c r="J91">
        <f t="shared" si="10"/>
        <v>1</v>
      </c>
      <c r="K91" s="2">
        <f t="shared" si="11"/>
        <v>0.72027295997745022</v>
      </c>
      <c r="L91" t="str">
        <f t="shared" si="12"/>
        <v/>
      </c>
    </row>
    <row r="92" spans="1:12" x14ac:dyDescent="0.3">
      <c r="A92" t="s">
        <v>84</v>
      </c>
      <c r="B92">
        <v>17.8</v>
      </c>
      <c r="C92">
        <v>8.1999999999999993</v>
      </c>
      <c r="D92">
        <v>12.9</v>
      </c>
      <c r="E92">
        <v>97.4</v>
      </c>
      <c r="G92" s="1"/>
      <c r="H92">
        <f t="shared" si="8"/>
        <v>0</v>
      </c>
      <c r="I92">
        <f t="shared" si="9"/>
        <v>1</v>
      </c>
      <c r="J92">
        <f t="shared" si="10"/>
        <v>1</v>
      </c>
      <c r="K92" s="2" t="str">
        <f t="shared" si="11"/>
        <v/>
      </c>
      <c r="L92" t="str">
        <f t="shared" si="12"/>
        <v/>
      </c>
    </row>
    <row r="93" spans="1:12" x14ac:dyDescent="0.3">
      <c r="A93" t="s">
        <v>85</v>
      </c>
      <c r="B93">
        <v>18</v>
      </c>
      <c r="C93">
        <v>1.4</v>
      </c>
      <c r="D93">
        <v>2</v>
      </c>
      <c r="E93">
        <v>106.6</v>
      </c>
      <c r="G93" s="1">
        <v>0</v>
      </c>
      <c r="H93">
        <f t="shared" si="8"/>
        <v>10.250067710775438</v>
      </c>
      <c r="I93">
        <f t="shared" si="9"/>
        <v>1</v>
      </c>
      <c r="J93">
        <f t="shared" si="10"/>
        <v>1</v>
      </c>
      <c r="K93" s="2">
        <f t="shared" si="11"/>
        <v>1.443671508559921</v>
      </c>
      <c r="L93" t="str">
        <f t="shared" si="12"/>
        <v/>
      </c>
    </row>
    <row r="94" spans="1:12" x14ac:dyDescent="0.3">
      <c r="A94" t="s">
        <v>86</v>
      </c>
      <c r="B94">
        <v>17.600000000000001</v>
      </c>
      <c r="C94">
        <v>1</v>
      </c>
      <c r="D94">
        <v>3.1</v>
      </c>
      <c r="E94">
        <v>123.9</v>
      </c>
      <c r="G94" s="1">
        <v>0</v>
      </c>
      <c r="H94">
        <f t="shared" si="8"/>
        <v>10.09183989220929</v>
      </c>
      <c r="I94">
        <f t="shared" si="9"/>
        <v>1</v>
      </c>
      <c r="J94">
        <f>I94*J95</f>
        <v>1</v>
      </c>
      <c r="K94" s="2">
        <f t="shared" si="11"/>
        <v>1.4213859003111677</v>
      </c>
      <c r="L94" t="str">
        <f t="shared" si="12"/>
        <v/>
      </c>
    </row>
    <row r="95" spans="1:12" x14ac:dyDescent="0.3">
      <c r="J95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workbookViewId="0">
      <selection activeCell="D5" sqref="D5"/>
    </sheetView>
  </sheetViews>
  <sheetFormatPr defaultRowHeight="14.4" x14ac:dyDescent="0.3"/>
  <cols>
    <col min="1" max="1" width="21.6640625" customWidth="1"/>
  </cols>
  <sheetData>
    <row r="1" spans="1:17" x14ac:dyDescent="0.3">
      <c r="C1" s="8" t="s">
        <v>129</v>
      </c>
    </row>
    <row r="2" spans="1:17" x14ac:dyDescent="0.3">
      <c r="B2" t="s">
        <v>96</v>
      </c>
      <c r="C2" t="s">
        <v>97</v>
      </c>
      <c r="D2" t="s">
        <v>98</v>
      </c>
      <c r="E2" t="s">
        <v>1</v>
      </c>
    </row>
    <row r="3" spans="1:17" x14ac:dyDescent="0.3">
      <c r="A3" t="s">
        <v>2</v>
      </c>
      <c r="B3" s="6">
        <v>17</v>
      </c>
      <c r="C3" s="6">
        <v>8</v>
      </c>
      <c r="D3" s="6">
        <v>3</v>
      </c>
      <c r="E3" s="6">
        <v>5</v>
      </c>
      <c r="L3" t="s">
        <v>118</v>
      </c>
    </row>
    <row r="4" spans="1:17" x14ac:dyDescent="0.3">
      <c r="A4" s="3" t="s">
        <v>111</v>
      </c>
      <c r="B4" s="3">
        <f>G7</f>
        <v>17.850000000000001</v>
      </c>
      <c r="C4" s="3">
        <f t="shared" ref="C4:D4" si="0">H7</f>
        <v>6.45</v>
      </c>
      <c r="D4" s="3">
        <f t="shared" si="0"/>
        <v>12.290000000000001</v>
      </c>
      <c r="L4" t="s">
        <v>119</v>
      </c>
    </row>
    <row r="5" spans="1:17" x14ac:dyDescent="0.3">
      <c r="A5" t="s">
        <v>108</v>
      </c>
      <c r="B5" s="3">
        <f>dD-B4</f>
        <v>-0.85000000000000142</v>
      </c>
      <c r="C5" s="3">
        <f>dP-C4</f>
        <v>1.5499999999999998</v>
      </c>
      <c r="D5" s="3">
        <f>dH-D4</f>
        <v>-9.2900000000000009</v>
      </c>
      <c r="L5" t="s">
        <v>122</v>
      </c>
      <c r="M5" t="s">
        <v>96</v>
      </c>
      <c r="N5" t="s">
        <v>97</v>
      </c>
      <c r="O5" t="s">
        <v>98</v>
      </c>
      <c r="P5" t="s">
        <v>5</v>
      </c>
      <c r="Q5" t="s">
        <v>104</v>
      </c>
    </row>
    <row r="6" spans="1:17" x14ac:dyDescent="0.3">
      <c r="B6" t="s">
        <v>5</v>
      </c>
      <c r="C6" s="3">
        <f>SQRT(4*(B4-dD)^2+(C4-dP)^2+(D4-dH)^2)</f>
        <v>9.5706112657447342</v>
      </c>
      <c r="D6" t="s">
        <v>104</v>
      </c>
      <c r="E6" s="2">
        <f>C6/R_</f>
        <v>1.9141222531489468</v>
      </c>
      <c r="F6" t="s">
        <v>94</v>
      </c>
      <c r="G6" t="s">
        <v>112</v>
      </c>
      <c r="H6" t="s">
        <v>113</v>
      </c>
      <c r="I6" t="s">
        <v>114</v>
      </c>
      <c r="K6" t="s">
        <v>120</v>
      </c>
      <c r="L6" s="1" t="s">
        <v>59</v>
      </c>
      <c r="M6" s="1">
        <v>16</v>
      </c>
      <c r="N6" s="1">
        <v>9</v>
      </c>
      <c r="O6" s="1">
        <v>5.0999999999999996</v>
      </c>
      <c r="P6" s="2">
        <f>SQRT(4*(M6-dD)^2+(N6-dP)^2+(O6-dH)^2)</f>
        <v>3.0675723300355933</v>
      </c>
      <c r="Q6" s="2">
        <f>P6/R_</f>
        <v>0.61351446600711868</v>
      </c>
    </row>
    <row r="7" spans="1:17" x14ac:dyDescent="0.3">
      <c r="C7" s="3"/>
      <c r="F7">
        <f>SUM(F9:F101)</f>
        <v>100</v>
      </c>
      <c r="G7" s="3">
        <f t="shared" ref="G7:I7" si="1">SUM(G9:G101)</f>
        <v>17.850000000000001</v>
      </c>
      <c r="H7" s="3">
        <f t="shared" si="1"/>
        <v>6.45</v>
      </c>
      <c r="I7" s="3">
        <f t="shared" si="1"/>
        <v>12.290000000000001</v>
      </c>
      <c r="K7" t="s">
        <v>121</v>
      </c>
      <c r="L7" s="1" t="s">
        <v>85</v>
      </c>
      <c r="M7" s="1">
        <v>18</v>
      </c>
      <c r="N7" s="1">
        <v>1.4</v>
      </c>
      <c r="O7" s="1">
        <v>2</v>
      </c>
      <c r="P7" s="2">
        <f>SQRT(4*(M7-dD)^2+(N7-dP)^2+(O7-dH)^2)</f>
        <v>6.9685005560737379</v>
      </c>
      <c r="Q7" s="2">
        <f>P7/R_</f>
        <v>1.3937001112147476</v>
      </c>
    </row>
    <row r="8" spans="1:17" x14ac:dyDescent="0.3">
      <c r="A8" t="s">
        <v>3</v>
      </c>
      <c r="B8" t="s">
        <v>96</v>
      </c>
      <c r="C8" t="s">
        <v>97</v>
      </c>
      <c r="D8" t="s">
        <v>98</v>
      </c>
      <c r="E8" t="s">
        <v>4</v>
      </c>
      <c r="F8" t="s">
        <v>0</v>
      </c>
      <c r="G8" s="3" t="s">
        <v>115</v>
      </c>
      <c r="H8" s="3" t="s">
        <v>116</v>
      </c>
      <c r="I8" s="3" t="s">
        <v>117</v>
      </c>
      <c r="K8" s="3" t="s">
        <v>123</v>
      </c>
      <c r="L8" s="3" t="s">
        <v>124</v>
      </c>
      <c r="P8" s="2"/>
      <c r="Q8" s="2"/>
    </row>
    <row r="9" spans="1:17" x14ac:dyDescent="0.3">
      <c r="A9" t="s">
        <v>6</v>
      </c>
      <c r="B9">
        <v>15.5</v>
      </c>
      <c r="C9">
        <v>10.4</v>
      </c>
      <c r="D9">
        <v>7</v>
      </c>
      <c r="E9">
        <v>73.8</v>
      </c>
      <c r="F9" s="1">
        <v>10</v>
      </c>
      <c r="G9" s="3">
        <f>IF(F9&lt;&gt;"",F9/100*B9,"")</f>
        <v>1.55</v>
      </c>
      <c r="H9" s="3">
        <f>IF(F9&lt;&gt;"",F9/100*C9,"")</f>
        <v>1.04</v>
      </c>
      <c r="I9" s="3">
        <f>IF(F9&lt;&gt;"",F9/100*D9,"")</f>
        <v>0.70000000000000007</v>
      </c>
      <c r="K9">
        <v>100</v>
      </c>
      <c r="L9">
        <f>100-K9</f>
        <v>0</v>
      </c>
      <c r="M9">
        <f>($K9*M$6+$L9*M$7)/100</f>
        <v>16</v>
      </c>
      <c r="N9">
        <f t="shared" ref="N9:O9" si="2">($K9*N$6+$L9*N$7)/100</f>
        <v>9</v>
      </c>
      <c r="O9">
        <f t="shared" si="2"/>
        <v>5.0999999999999996</v>
      </c>
      <c r="P9" s="2">
        <f t="shared" ref="P9:P19" si="3">SQRT(4*(M9-dD)^2+(N9-dP)^2+(O9-dH)^2)</f>
        <v>3.0675723300355933</v>
      </c>
      <c r="Q9" s="2">
        <f t="shared" ref="Q9:Q19" si="4">P9/R_</f>
        <v>0.61351446600711868</v>
      </c>
    </row>
    <row r="10" spans="1:17" x14ac:dyDescent="0.3">
      <c r="A10" t="s">
        <v>7</v>
      </c>
      <c r="B10">
        <v>15.3</v>
      </c>
      <c r="C10">
        <v>18</v>
      </c>
      <c r="D10">
        <v>6.1</v>
      </c>
      <c r="E10">
        <v>52.9</v>
      </c>
      <c r="F10" s="1"/>
      <c r="G10" s="3" t="str">
        <f t="shared" ref="G10:G73" si="5">IF(F10&lt;&gt;"",F10/100*B10,"")</f>
        <v/>
      </c>
      <c r="H10" s="3" t="str">
        <f t="shared" ref="H10:H73" si="6">IF(F10&lt;&gt;"",F10/100*C10,"")</f>
        <v/>
      </c>
      <c r="I10" s="3" t="str">
        <f t="shared" ref="I10:I73" si="7">IF(F10&lt;&gt;"",F10/100*D10,"")</f>
        <v/>
      </c>
      <c r="K10">
        <v>90</v>
      </c>
      <c r="L10">
        <f t="shared" ref="L10:L19" si="8">100-K10</f>
        <v>10</v>
      </c>
      <c r="M10">
        <f t="shared" ref="M10:O19" si="9">($K10*M$6+$L10*M$7)/100</f>
        <v>16.2</v>
      </c>
      <c r="N10">
        <f t="shared" si="9"/>
        <v>8.24</v>
      </c>
      <c r="O10">
        <f t="shared" si="9"/>
        <v>4.7899999999999991</v>
      </c>
      <c r="P10" s="2">
        <f t="shared" si="3"/>
        <v>2.4128199269734161</v>
      </c>
      <c r="Q10" s="2">
        <f t="shared" si="4"/>
        <v>0.4825639853946832</v>
      </c>
    </row>
    <row r="11" spans="1:17" x14ac:dyDescent="0.3">
      <c r="A11" t="s">
        <v>8</v>
      </c>
      <c r="B11">
        <v>15.8</v>
      </c>
      <c r="C11">
        <v>3.3</v>
      </c>
      <c r="D11">
        <v>6.1</v>
      </c>
      <c r="E11">
        <v>148</v>
      </c>
      <c r="F11" s="1"/>
      <c r="G11" s="3" t="str">
        <f t="shared" si="5"/>
        <v/>
      </c>
      <c r="H11" s="3" t="str">
        <f t="shared" si="6"/>
        <v/>
      </c>
      <c r="I11" s="3" t="str">
        <f t="shared" si="7"/>
        <v/>
      </c>
      <c r="K11">
        <v>80</v>
      </c>
      <c r="L11">
        <f t="shared" si="8"/>
        <v>20</v>
      </c>
      <c r="M11">
        <f t="shared" si="9"/>
        <v>16.399999999999999</v>
      </c>
      <c r="N11">
        <f t="shared" si="9"/>
        <v>7.48</v>
      </c>
      <c r="O11">
        <f t="shared" si="9"/>
        <v>4.4800000000000004</v>
      </c>
      <c r="P11" s="2">
        <f t="shared" si="3"/>
        <v>1.9750443033005634</v>
      </c>
      <c r="Q11" s="2">
        <f t="shared" si="4"/>
        <v>0.39500886066011265</v>
      </c>
    </row>
    <row r="12" spans="1:17" x14ac:dyDescent="0.3">
      <c r="A12" t="s">
        <v>9</v>
      </c>
      <c r="B12">
        <v>15.9</v>
      </c>
      <c r="C12">
        <v>5.9</v>
      </c>
      <c r="D12">
        <v>13.9</v>
      </c>
      <c r="E12">
        <v>108.6</v>
      </c>
      <c r="F12" s="1"/>
      <c r="G12" s="3" t="str">
        <f t="shared" si="5"/>
        <v/>
      </c>
      <c r="H12" s="3" t="str">
        <f t="shared" si="6"/>
        <v/>
      </c>
      <c r="I12" s="3" t="str">
        <f t="shared" si="7"/>
        <v/>
      </c>
      <c r="K12">
        <v>70</v>
      </c>
      <c r="L12">
        <f t="shared" si="8"/>
        <v>30</v>
      </c>
      <c r="M12">
        <f t="shared" si="9"/>
        <v>16.600000000000001</v>
      </c>
      <c r="N12">
        <f t="shared" si="9"/>
        <v>6.72</v>
      </c>
      <c r="O12">
        <f t="shared" si="9"/>
        <v>4.17</v>
      </c>
      <c r="P12" s="2">
        <f t="shared" si="3"/>
        <v>1.9097905644337014</v>
      </c>
      <c r="Q12" s="2">
        <f t="shared" si="4"/>
        <v>0.38195811288674031</v>
      </c>
    </row>
    <row r="13" spans="1:17" x14ac:dyDescent="0.3">
      <c r="A13" t="s">
        <v>88</v>
      </c>
      <c r="B13">
        <v>18.399999999999999</v>
      </c>
      <c r="C13">
        <v>0</v>
      </c>
      <c r="D13">
        <v>2</v>
      </c>
      <c r="E13">
        <v>52.9</v>
      </c>
      <c r="F13" s="1"/>
      <c r="G13" s="3" t="str">
        <f t="shared" si="5"/>
        <v/>
      </c>
      <c r="H13" s="3" t="str">
        <f t="shared" si="6"/>
        <v/>
      </c>
      <c r="I13" s="3" t="str">
        <f t="shared" si="7"/>
        <v/>
      </c>
      <c r="K13">
        <v>60</v>
      </c>
      <c r="L13">
        <f t="shared" si="8"/>
        <v>40</v>
      </c>
      <c r="M13">
        <f t="shared" si="9"/>
        <v>16.8</v>
      </c>
      <c r="N13">
        <f t="shared" si="9"/>
        <v>5.96</v>
      </c>
      <c r="O13">
        <f t="shared" si="9"/>
        <v>3.86</v>
      </c>
      <c r="P13" s="2">
        <f t="shared" si="3"/>
        <v>2.2497110925627761</v>
      </c>
      <c r="Q13" s="2">
        <f t="shared" si="4"/>
        <v>0.44994221851255523</v>
      </c>
    </row>
    <row r="14" spans="1:17" x14ac:dyDescent="0.3">
      <c r="A14" t="s">
        <v>10</v>
      </c>
      <c r="B14">
        <v>18.399999999999999</v>
      </c>
      <c r="C14">
        <v>6.3</v>
      </c>
      <c r="D14">
        <v>13.7</v>
      </c>
      <c r="E14">
        <v>103.8</v>
      </c>
      <c r="F14" s="1">
        <v>80</v>
      </c>
      <c r="G14" s="3">
        <f t="shared" si="5"/>
        <v>14.719999999999999</v>
      </c>
      <c r="H14" s="3">
        <f t="shared" si="6"/>
        <v>5.04</v>
      </c>
      <c r="I14" s="3">
        <f t="shared" si="7"/>
        <v>10.96</v>
      </c>
      <c r="K14">
        <v>50</v>
      </c>
      <c r="L14">
        <f t="shared" si="8"/>
        <v>50</v>
      </c>
      <c r="M14">
        <f t="shared" si="9"/>
        <v>17</v>
      </c>
      <c r="N14">
        <f t="shared" si="9"/>
        <v>5.2</v>
      </c>
      <c r="O14">
        <f t="shared" si="9"/>
        <v>3.55</v>
      </c>
      <c r="P14" s="2">
        <f t="shared" si="3"/>
        <v>2.8535066146760548</v>
      </c>
      <c r="Q14" s="2">
        <f t="shared" si="4"/>
        <v>0.57070132293521092</v>
      </c>
    </row>
    <row r="15" spans="1:17" x14ac:dyDescent="0.3">
      <c r="A15" t="s">
        <v>11</v>
      </c>
      <c r="B15">
        <v>20</v>
      </c>
      <c r="C15">
        <v>5.0999999999999996</v>
      </c>
      <c r="D15">
        <v>5.2</v>
      </c>
      <c r="E15">
        <v>190.3</v>
      </c>
      <c r="F15" s="1"/>
      <c r="G15" s="3" t="str">
        <f t="shared" si="5"/>
        <v/>
      </c>
      <c r="H15" s="3" t="str">
        <f t="shared" si="6"/>
        <v/>
      </c>
      <c r="I15" s="3" t="str">
        <f t="shared" si="7"/>
        <v/>
      </c>
      <c r="K15">
        <v>40</v>
      </c>
      <c r="L15">
        <f t="shared" si="8"/>
        <v>60</v>
      </c>
      <c r="M15">
        <f t="shared" si="9"/>
        <v>17.2</v>
      </c>
      <c r="N15">
        <f t="shared" si="9"/>
        <v>4.4400000000000004</v>
      </c>
      <c r="O15">
        <f t="shared" si="9"/>
        <v>3.24</v>
      </c>
      <c r="P15" s="2">
        <f t="shared" si="3"/>
        <v>3.5904317289150613</v>
      </c>
      <c r="Q15" s="2">
        <f t="shared" si="4"/>
        <v>0.71808634578301223</v>
      </c>
    </row>
    <row r="16" spans="1:17" x14ac:dyDescent="0.3">
      <c r="A16" t="s">
        <v>12</v>
      </c>
      <c r="B16">
        <v>16</v>
      </c>
      <c r="C16">
        <v>5.7</v>
      </c>
      <c r="D16">
        <v>15.8</v>
      </c>
      <c r="E16">
        <v>92</v>
      </c>
      <c r="F16" s="1"/>
      <c r="G16" s="3" t="str">
        <f t="shared" si="5"/>
        <v/>
      </c>
      <c r="H16" s="3" t="str">
        <f t="shared" si="6"/>
        <v/>
      </c>
      <c r="I16" s="3" t="str">
        <f t="shared" si="7"/>
        <v/>
      </c>
      <c r="K16">
        <v>30</v>
      </c>
      <c r="L16">
        <f t="shared" si="8"/>
        <v>70</v>
      </c>
      <c r="M16">
        <f t="shared" si="9"/>
        <v>17.399999999999999</v>
      </c>
      <c r="N16">
        <f t="shared" si="9"/>
        <v>3.68</v>
      </c>
      <c r="O16">
        <f t="shared" si="9"/>
        <v>2.93</v>
      </c>
      <c r="P16" s="2">
        <f t="shared" si="3"/>
        <v>4.3940072826521348</v>
      </c>
      <c r="Q16" s="2">
        <f t="shared" si="4"/>
        <v>0.87880145653042696</v>
      </c>
    </row>
    <row r="17" spans="1:17" x14ac:dyDescent="0.3">
      <c r="A17" t="s">
        <v>13</v>
      </c>
      <c r="B17">
        <v>15.8</v>
      </c>
      <c r="C17">
        <v>5.7</v>
      </c>
      <c r="D17">
        <v>14.5</v>
      </c>
      <c r="E17">
        <v>92</v>
      </c>
      <c r="F17" s="1"/>
      <c r="G17" s="3" t="str">
        <f t="shared" si="5"/>
        <v/>
      </c>
      <c r="H17" s="3" t="str">
        <f t="shared" si="6"/>
        <v/>
      </c>
      <c r="I17" s="3" t="str">
        <f t="shared" si="7"/>
        <v/>
      </c>
      <c r="K17">
        <v>20</v>
      </c>
      <c r="L17">
        <f t="shared" si="8"/>
        <v>80</v>
      </c>
      <c r="M17">
        <f t="shared" si="9"/>
        <v>17.600000000000001</v>
      </c>
      <c r="N17">
        <f t="shared" si="9"/>
        <v>2.92</v>
      </c>
      <c r="O17">
        <f t="shared" si="9"/>
        <v>2.62</v>
      </c>
      <c r="P17" s="2">
        <f t="shared" si="3"/>
        <v>5.2336220727140788</v>
      </c>
      <c r="Q17" s="2">
        <f t="shared" si="4"/>
        <v>1.0467244145428158</v>
      </c>
    </row>
    <row r="18" spans="1:17" x14ac:dyDescent="0.3">
      <c r="A18" t="s">
        <v>14</v>
      </c>
      <c r="B18">
        <v>15.8</v>
      </c>
      <c r="C18">
        <v>3.7</v>
      </c>
      <c r="D18">
        <v>6.3</v>
      </c>
      <c r="E18">
        <v>132.6</v>
      </c>
      <c r="F18" s="1">
        <v>10</v>
      </c>
      <c r="G18" s="3">
        <f t="shared" si="5"/>
        <v>1.58</v>
      </c>
      <c r="H18" s="3">
        <f t="shared" si="6"/>
        <v>0.37000000000000005</v>
      </c>
      <c r="I18" s="3">
        <f t="shared" si="7"/>
        <v>0.63</v>
      </c>
      <c r="K18">
        <v>10</v>
      </c>
      <c r="L18">
        <f t="shared" si="8"/>
        <v>90</v>
      </c>
      <c r="M18">
        <f t="shared" si="9"/>
        <v>17.8</v>
      </c>
      <c r="N18">
        <f t="shared" si="9"/>
        <v>2.16</v>
      </c>
      <c r="O18">
        <f t="shared" si="9"/>
        <v>2.31</v>
      </c>
      <c r="P18" s="2">
        <f t="shared" si="3"/>
        <v>6.0943990679967781</v>
      </c>
      <c r="Q18" s="2">
        <f t="shared" si="4"/>
        <v>1.2188798135993557</v>
      </c>
    </row>
    <row r="19" spans="1:17" x14ac:dyDescent="0.3">
      <c r="A19" t="s">
        <v>15</v>
      </c>
      <c r="B19">
        <v>15</v>
      </c>
      <c r="C19">
        <v>3.7</v>
      </c>
      <c r="D19">
        <v>6</v>
      </c>
      <c r="E19">
        <v>134.80000000000001</v>
      </c>
      <c r="F19" s="1"/>
      <c r="G19" s="3" t="str">
        <f t="shared" si="5"/>
        <v/>
      </c>
      <c r="H19" s="3" t="str">
        <f t="shared" si="6"/>
        <v/>
      </c>
      <c r="I19" s="3" t="str">
        <f t="shared" si="7"/>
        <v/>
      </c>
      <c r="K19">
        <v>0</v>
      </c>
      <c r="L19">
        <f t="shared" si="8"/>
        <v>100</v>
      </c>
      <c r="M19">
        <f t="shared" si="9"/>
        <v>18</v>
      </c>
      <c r="N19">
        <f t="shared" si="9"/>
        <v>1.4</v>
      </c>
      <c r="O19">
        <f t="shared" si="9"/>
        <v>2</v>
      </c>
      <c r="P19" s="2">
        <f t="shared" si="3"/>
        <v>6.9685005560737379</v>
      </c>
      <c r="Q19" s="2">
        <f t="shared" si="4"/>
        <v>1.3937001112147476</v>
      </c>
    </row>
    <row r="20" spans="1:17" x14ac:dyDescent="0.3">
      <c r="A20" t="s">
        <v>16</v>
      </c>
      <c r="B20">
        <v>15.2</v>
      </c>
      <c r="C20">
        <v>5.0999999999999996</v>
      </c>
      <c r="D20">
        <v>14.7</v>
      </c>
      <c r="E20">
        <v>96</v>
      </c>
      <c r="F20" s="1"/>
      <c r="G20" s="3" t="str">
        <f t="shared" si="5"/>
        <v/>
      </c>
      <c r="H20" s="3" t="str">
        <f t="shared" si="6"/>
        <v/>
      </c>
      <c r="I20" s="3" t="str">
        <f t="shared" si="7"/>
        <v/>
      </c>
    </row>
    <row r="21" spans="1:17" x14ac:dyDescent="0.3">
      <c r="A21" t="s">
        <v>17</v>
      </c>
      <c r="B21">
        <v>18.3</v>
      </c>
      <c r="C21">
        <v>5.6</v>
      </c>
      <c r="D21">
        <v>5.5</v>
      </c>
      <c r="E21">
        <v>178.1</v>
      </c>
      <c r="F21" s="1"/>
      <c r="G21" s="3" t="str">
        <f t="shared" si="5"/>
        <v/>
      </c>
      <c r="H21" s="3" t="str">
        <f t="shared" si="6"/>
        <v/>
      </c>
      <c r="I21" s="3" t="str">
        <f t="shared" si="7"/>
        <v/>
      </c>
    </row>
    <row r="22" spans="1:17" x14ac:dyDescent="0.3">
      <c r="A22" t="s">
        <v>18</v>
      </c>
      <c r="B22">
        <v>16</v>
      </c>
      <c r="C22">
        <v>4.0999999999999996</v>
      </c>
      <c r="D22">
        <v>8.1999999999999993</v>
      </c>
      <c r="E22">
        <v>208.2</v>
      </c>
      <c r="F22" s="1"/>
      <c r="G22" s="3" t="str">
        <f t="shared" si="5"/>
        <v/>
      </c>
      <c r="H22" s="3" t="str">
        <f t="shared" si="6"/>
        <v/>
      </c>
      <c r="I22" s="3" t="str">
        <f t="shared" si="7"/>
        <v/>
      </c>
      <c r="K22" s="5" t="s">
        <v>5</v>
      </c>
      <c r="L22" s="1">
        <v>4</v>
      </c>
    </row>
    <row r="23" spans="1:17" x14ac:dyDescent="0.3">
      <c r="A23" t="s">
        <v>19</v>
      </c>
      <c r="B23">
        <v>15.3</v>
      </c>
      <c r="C23">
        <v>7.5</v>
      </c>
      <c r="D23">
        <v>6.8</v>
      </c>
      <c r="E23">
        <v>171.2</v>
      </c>
      <c r="F23" s="1"/>
      <c r="G23" s="3" t="str">
        <f t="shared" si="5"/>
        <v/>
      </c>
      <c r="H23" s="3" t="str">
        <f t="shared" si="6"/>
        <v/>
      </c>
      <c r="I23" s="3" t="str">
        <f t="shared" si="7"/>
        <v/>
      </c>
      <c r="K23" s="5" t="s">
        <v>4</v>
      </c>
      <c r="L23" s="1">
        <v>100</v>
      </c>
    </row>
    <row r="24" spans="1:17" x14ac:dyDescent="0.3">
      <c r="A24" t="s">
        <v>20</v>
      </c>
      <c r="B24">
        <v>15.7</v>
      </c>
      <c r="C24">
        <v>5.5</v>
      </c>
      <c r="D24">
        <v>5.9</v>
      </c>
      <c r="E24">
        <v>149.30000000000001</v>
      </c>
      <c r="F24" s="1"/>
      <c r="G24" s="3" t="str">
        <f t="shared" si="5"/>
        <v/>
      </c>
      <c r="H24" s="3" t="str">
        <f t="shared" si="6"/>
        <v/>
      </c>
      <c r="I24" s="3" t="str">
        <f t="shared" si="7"/>
        <v/>
      </c>
      <c r="K24" s="5" t="s">
        <v>125</v>
      </c>
      <c r="L24" s="1">
        <v>25</v>
      </c>
    </row>
    <row r="25" spans="1:17" x14ac:dyDescent="0.3">
      <c r="A25" t="s">
        <v>21</v>
      </c>
      <c r="B25">
        <v>19.7</v>
      </c>
      <c r="C25">
        <v>15</v>
      </c>
      <c r="D25">
        <v>7.4</v>
      </c>
      <c r="E25">
        <v>110.8</v>
      </c>
      <c r="F25" s="1"/>
      <c r="G25" s="3" t="str">
        <f t="shared" si="5"/>
        <v/>
      </c>
      <c r="H25" s="3" t="str">
        <f t="shared" si="6"/>
        <v/>
      </c>
      <c r="I25" s="3" t="str">
        <f t="shared" si="7"/>
        <v/>
      </c>
      <c r="K25" s="5"/>
    </row>
    <row r="26" spans="1:17" x14ac:dyDescent="0.3">
      <c r="A26" t="s">
        <v>89</v>
      </c>
      <c r="B26">
        <v>17.8</v>
      </c>
      <c r="C26">
        <v>3.1</v>
      </c>
      <c r="D26">
        <v>5.7</v>
      </c>
      <c r="E26">
        <v>80.5</v>
      </c>
      <c r="F26" s="1"/>
      <c r="G26" s="3" t="str">
        <f t="shared" si="5"/>
        <v/>
      </c>
      <c r="H26" s="3" t="str">
        <f t="shared" si="6"/>
        <v/>
      </c>
      <c r="I26" s="3" t="str">
        <f t="shared" si="7"/>
        <v/>
      </c>
      <c r="K26" s="5" t="s">
        <v>126</v>
      </c>
      <c r="L26" s="9">
        <f>8.3*(Temperature+273.15)</f>
        <v>2474.645</v>
      </c>
    </row>
    <row r="27" spans="1:17" x14ac:dyDescent="0.3">
      <c r="A27" t="s">
        <v>91</v>
      </c>
      <c r="B27">
        <v>18.5</v>
      </c>
      <c r="C27">
        <v>6.5</v>
      </c>
      <c r="D27">
        <v>13.7</v>
      </c>
      <c r="E27">
        <v>105</v>
      </c>
      <c r="F27" s="1"/>
      <c r="G27" s="3" t="str">
        <f t="shared" si="5"/>
        <v/>
      </c>
      <c r="H27" s="3" t="str">
        <f t="shared" si="6"/>
        <v/>
      </c>
      <c r="I27" s="3" t="str">
        <f t="shared" si="7"/>
        <v/>
      </c>
    </row>
    <row r="28" spans="1:17" x14ac:dyDescent="0.3">
      <c r="A28" t="s">
        <v>22</v>
      </c>
      <c r="B28">
        <v>16.8</v>
      </c>
      <c r="C28">
        <v>0</v>
      </c>
      <c r="D28">
        <v>0.2</v>
      </c>
      <c r="E28">
        <v>108.9</v>
      </c>
      <c r="F28" s="1"/>
      <c r="G28" s="3" t="str">
        <f t="shared" si="5"/>
        <v/>
      </c>
      <c r="H28" s="3" t="str">
        <f t="shared" si="6"/>
        <v/>
      </c>
      <c r="I28" s="3" t="str">
        <f t="shared" si="7"/>
        <v/>
      </c>
      <c r="K28" s="5" t="s">
        <v>127</v>
      </c>
      <c r="L28" s="10">
        <f>MVolChi*Distance^2/(4*RT)</f>
        <v>0.16163934624966408</v>
      </c>
    </row>
    <row r="29" spans="1:17" x14ac:dyDescent="0.3">
      <c r="A29" t="s">
        <v>23</v>
      </c>
      <c r="B29">
        <v>17.399999999999999</v>
      </c>
      <c r="C29">
        <v>4.0999999999999996</v>
      </c>
      <c r="D29">
        <v>13.5</v>
      </c>
      <c r="E29">
        <v>105.7</v>
      </c>
      <c r="F29" s="1"/>
      <c r="G29" s="3" t="str">
        <f t="shared" si="5"/>
        <v/>
      </c>
      <c r="H29" s="3" t="str">
        <f t="shared" si="6"/>
        <v/>
      </c>
      <c r="I29" s="3" t="str">
        <f t="shared" si="7"/>
        <v/>
      </c>
    </row>
    <row r="30" spans="1:17" x14ac:dyDescent="0.3">
      <c r="A30" t="s">
        <v>24</v>
      </c>
      <c r="B30">
        <v>17.8</v>
      </c>
      <c r="C30">
        <v>8.4</v>
      </c>
      <c r="D30">
        <v>5.0999999999999996</v>
      </c>
      <c r="E30">
        <v>104.2</v>
      </c>
      <c r="F30" s="1"/>
      <c r="G30" s="3" t="str">
        <f t="shared" si="5"/>
        <v/>
      </c>
      <c r="H30" s="3" t="str">
        <f t="shared" si="6"/>
        <v/>
      </c>
      <c r="I30" s="3" t="str">
        <f t="shared" si="7"/>
        <v/>
      </c>
    </row>
    <row r="31" spans="1:17" x14ac:dyDescent="0.3">
      <c r="A31" t="s">
        <v>25</v>
      </c>
      <c r="B31">
        <v>16</v>
      </c>
      <c r="C31">
        <v>3.7</v>
      </c>
      <c r="D31">
        <v>4.0999999999999996</v>
      </c>
      <c r="E31">
        <v>177.4</v>
      </c>
      <c r="F31" s="1"/>
      <c r="G31" s="3" t="str">
        <f t="shared" si="5"/>
        <v/>
      </c>
      <c r="H31" s="3" t="str">
        <f t="shared" si="6"/>
        <v/>
      </c>
      <c r="I31" s="3" t="str">
        <f t="shared" si="7"/>
        <v/>
      </c>
    </row>
    <row r="32" spans="1:17" x14ac:dyDescent="0.3">
      <c r="A32" t="s">
        <v>26</v>
      </c>
      <c r="B32">
        <v>15.8</v>
      </c>
      <c r="C32">
        <v>8.1999999999999993</v>
      </c>
      <c r="D32">
        <v>10.8</v>
      </c>
      <c r="E32">
        <v>124.3</v>
      </c>
      <c r="F32" s="1"/>
      <c r="G32" s="3" t="str">
        <f t="shared" si="5"/>
        <v/>
      </c>
      <c r="H32" s="3" t="str">
        <f t="shared" si="6"/>
        <v/>
      </c>
      <c r="I32" s="3" t="str">
        <f t="shared" si="7"/>
        <v/>
      </c>
    </row>
    <row r="33" spans="1:9" x14ac:dyDescent="0.3">
      <c r="A33" t="s">
        <v>90</v>
      </c>
      <c r="B33">
        <v>14.5</v>
      </c>
      <c r="C33">
        <v>2.9</v>
      </c>
      <c r="D33">
        <v>4.5999999999999996</v>
      </c>
      <c r="E33">
        <v>104.7</v>
      </c>
      <c r="F33" s="1"/>
      <c r="G33" s="3" t="str">
        <f t="shared" si="5"/>
        <v/>
      </c>
      <c r="H33" s="3" t="str">
        <f t="shared" si="6"/>
        <v/>
      </c>
      <c r="I33" s="3" t="str">
        <f t="shared" si="7"/>
        <v/>
      </c>
    </row>
    <row r="34" spans="1:9" x14ac:dyDescent="0.3">
      <c r="A34" t="s">
        <v>27</v>
      </c>
      <c r="B34">
        <v>16</v>
      </c>
      <c r="C34">
        <v>7</v>
      </c>
      <c r="D34">
        <v>10.6</v>
      </c>
      <c r="E34">
        <v>170.4</v>
      </c>
      <c r="F34" s="1"/>
      <c r="G34" s="3" t="str">
        <f t="shared" si="5"/>
        <v/>
      </c>
      <c r="H34" s="3" t="str">
        <f t="shared" si="6"/>
        <v/>
      </c>
      <c r="I34" s="3" t="str">
        <f t="shared" si="7"/>
        <v/>
      </c>
    </row>
    <row r="35" spans="1:9" x14ac:dyDescent="0.3">
      <c r="A35" t="s">
        <v>28</v>
      </c>
      <c r="B35">
        <v>16.100000000000001</v>
      </c>
      <c r="C35">
        <v>0</v>
      </c>
      <c r="D35">
        <v>1.1000000000000001</v>
      </c>
      <c r="E35">
        <v>140</v>
      </c>
      <c r="F35" s="1"/>
      <c r="G35" s="3" t="str">
        <f t="shared" si="5"/>
        <v/>
      </c>
      <c r="H35" s="3" t="str">
        <f t="shared" si="6"/>
        <v/>
      </c>
      <c r="I35" s="3" t="str">
        <f t="shared" si="7"/>
        <v/>
      </c>
    </row>
    <row r="36" spans="1:9" x14ac:dyDescent="0.3">
      <c r="A36" t="s">
        <v>29</v>
      </c>
      <c r="B36">
        <v>18.399999999999999</v>
      </c>
      <c r="C36">
        <v>16.399999999999999</v>
      </c>
      <c r="D36">
        <v>10.199999999999999</v>
      </c>
      <c r="E36">
        <v>71.3</v>
      </c>
      <c r="F36" s="1"/>
      <c r="G36" s="3" t="str">
        <f t="shared" si="5"/>
        <v/>
      </c>
      <c r="H36" s="3" t="str">
        <f t="shared" si="6"/>
        <v/>
      </c>
      <c r="I36" s="3" t="str">
        <f t="shared" si="7"/>
        <v/>
      </c>
    </row>
    <row r="37" spans="1:9" x14ac:dyDescent="0.3">
      <c r="A37" t="s">
        <v>30</v>
      </c>
      <c r="B37">
        <v>17.5</v>
      </c>
      <c r="C37">
        <v>1.8</v>
      </c>
      <c r="D37">
        <v>9</v>
      </c>
      <c r="E37">
        <v>85.7</v>
      </c>
      <c r="F37" s="1"/>
      <c r="G37" s="3" t="str">
        <f t="shared" si="5"/>
        <v/>
      </c>
      <c r="H37" s="3" t="str">
        <f t="shared" si="6"/>
        <v/>
      </c>
      <c r="I37" s="3" t="str">
        <f t="shared" si="7"/>
        <v/>
      </c>
    </row>
    <row r="38" spans="1:9" x14ac:dyDescent="0.3">
      <c r="A38" t="s">
        <v>31</v>
      </c>
      <c r="B38">
        <v>18.100000000000001</v>
      </c>
      <c r="C38">
        <v>6.6</v>
      </c>
      <c r="D38">
        <v>9.3000000000000007</v>
      </c>
      <c r="E38">
        <v>69.900000000000006</v>
      </c>
      <c r="F38" s="1"/>
      <c r="G38" s="3" t="str">
        <f t="shared" si="5"/>
        <v/>
      </c>
      <c r="H38" s="3" t="str">
        <f t="shared" si="6"/>
        <v/>
      </c>
      <c r="I38" s="3" t="str">
        <f t="shared" si="7"/>
        <v/>
      </c>
    </row>
    <row r="39" spans="1:9" x14ac:dyDescent="0.3">
      <c r="A39" t="s">
        <v>32</v>
      </c>
      <c r="B39">
        <v>16.5</v>
      </c>
      <c r="C39">
        <v>10.6</v>
      </c>
      <c r="D39">
        <v>17.7</v>
      </c>
      <c r="E39">
        <v>131.80000000000001</v>
      </c>
      <c r="F39" s="1"/>
      <c r="G39" s="3" t="str">
        <f t="shared" si="5"/>
        <v/>
      </c>
      <c r="H39" s="3" t="str">
        <f t="shared" si="6"/>
        <v/>
      </c>
      <c r="I39" s="3" t="str">
        <f t="shared" si="7"/>
        <v/>
      </c>
    </row>
    <row r="40" spans="1:9" x14ac:dyDescent="0.3">
      <c r="A40" t="s">
        <v>33</v>
      </c>
      <c r="B40">
        <v>15.5</v>
      </c>
      <c r="C40">
        <v>5.7</v>
      </c>
      <c r="D40">
        <v>11.2</v>
      </c>
      <c r="E40">
        <v>156.1</v>
      </c>
      <c r="F40" s="1"/>
      <c r="G40" s="3" t="str">
        <f t="shared" si="5"/>
        <v/>
      </c>
      <c r="H40" s="3" t="str">
        <f t="shared" si="6"/>
        <v/>
      </c>
      <c r="I40" s="3" t="str">
        <f t="shared" si="7"/>
        <v/>
      </c>
    </row>
    <row r="41" spans="1:9" x14ac:dyDescent="0.3">
      <c r="A41" t="s">
        <v>34</v>
      </c>
      <c r="B41">
        <v>15.7</v>
      </c>
      <c r="C41">
        <v>6.5</v>
      </c>
      <c r="D41">
        <v>10</v>
      </c>
      <c r="E41">
        <v>211.2</v>
      </c>
      <c r="F41" s="1"/>
      <c r="G41" s="3" t="str">
        <f t="shared" si="5"/>
        <v/>
      </c>
      <c r="H41" s="3" t="str">
        <f t="shared" si="6"/>
        <v/>
      </c>
      <c r="I41" s="3" t="str">
        <f t="shared" si="7"/>
        <v/>
      </c>
    </row>
    <row r="42" spans="1:9" x14ac:dyDescent="0.3">
      <c r="A42" t="s">
        <v>35</v>
      </c>
      <c r="B42">
        <v>15.8</v>
      </c>
      <c r="C42">
        <v>8.8000000000000007</v>
      </c>
      <c r="D42">
        <v>19.399999999999999</v>
      </c>
      <c r="E42">
        <v>58.6</v>
      </c>
      <c r="F42" s="1"/>
      <c r="G42" s="3" t="str">
        <f t="shared" si="5"/>
        <v/>
      </c>
      <c r="H42" s="3" t="str">
        <f t="shared" si="6"/>
        <v/>
      </c>
      <c r="I42" s="3" t="str">
        <f t="shared" si="7"/>
        <v/>
      </c>
    </row>
    <row r="43" spans="1:9" x14ac:dyDescent="0.3">
      <c r="A43" t="s">
        <v>36</v>
      </c>
      <c r="B43">
        <v>15.8</v>
      </c>
      <c r="C43">
        <v>5.3</v>
      </c>
      <c r="D43">
        <v>7.2</v>
      </c>
      <c r="E43">
        <v>98.6</v>
      </c>
      <c r="F43" s="1"/>
      <c r="G43" s="3" t="str">
        <f t="shared" si="5"/>
        <v/>
      </c>
      <c r="H43" s="3" t="str">
        <f t="shared" si="6"/>
        <v/>
      </c>
      <c r="I43" s="3" t="str">
        <f t="shared" si="7"/>
        <v/>
      </c>
    </row>
    <row r="44" spans="1:9" x14ac:dyDescent="0.3">
      <c r="A44" t="s">
        <v>37</v>
      </c>
      <c r="B44">
        <v>17.8</v>
      </c>
      <c r="C44">
        <v>0.6</v>
      </c>
      <c r="D44">
        <v>1.4</v>
      </c>
      <c r="E44">
        <v>122.8</v>
      </c>
      <c r="F44" s="1"/>
      <c r="G44" s="3" t="str">
        <f t="shared" si="5"/>
        <v/>
      </c>
      <c r="H44" s="3" t="str">
        <f t="shared" si="6"/>
        <v/>
      </c>
      <c r="I44" s="3" t="str">
        <f t="shared" si="7"/>
        <v/>
      </c>
    </row>
    <row r="45" spans="1:9" x14ac:dyDescent="0.3">
      <c r="A45" t="s">
        <v>38</v>
      </c>
      <c r="B45">
        <v>16</v>
      </c>
      <c r="C45">
        <v>7.6</v>
      </c>
      <c r="D45">
        <v>12.5</v>
      </c>
      <c r="E45">
        <v>115</v>
      </c>
      <c r="F45" s="1"/>
      <c r="G45" s="3" t="str">
        <f t="shared" si="5"/>
        <v/>
      </c>
      <c r="H45" s="3" t="str">
        <f t="shared" si="6"/>
        <v/>
      </c>
      <c r="I45" s="3" t="str">
        <f t="shared" si="7"/>
        <v/>
      </c>
    </row>
    <row r="46" spans="1:9" x14ac:dyDescent="0.3">
      <c r="A46" t="s">
        <v>39</v>
      </c>
      <c r="B46">
        <v>18</v>
      </c>
      <c r="C46">
        <v>21.7</v>
      </c>
      <c r="D46">
        <v>5.0999999999999996</v>
      </c>
      <c r="E46">
        <v>66</v>
      </c>
      <c r="F46" s="1"/>
      <c r="G46" s="3" t="str">
        <f t="shared" si="5"/>
        <v/>
      </c>
      <c r="H46" s="3" t="str">
        <f t="shared" si="6"/>
        <v/>
      </c>
      <c r="I46" s="3" t="str">
        <f t="shared" si="7"/>
        <v/>
      </c>
    </row>
    <row r="47" spans="1:9" x14ac:dyDescent="0.3">
      <c r="A47" t="s">
        <v>40</v>
      </c>
      <c r="B47">
        <v>17</v>
      </c>
      <c r="C47">
        <v>11</v>
      </c>
      <c r="D47">
        <v>26</v>
      </c>
      <c r="E47">
        <v>55.9</v>
      </c>
      <c r="F47" s="1"/>
      <c r="G47" s="3" t="str">
        <f t="shared" si="5"/>
        <v/>
      </c>
      <c r="H47" s="3" t="str">
        <f t="shared" si="6"/>
        <v/>
      </c>
      <c r="I47" s="3" t="str">
        <f t="shared" si="7"/>
        <v/>
      </c>
    </row>
    <row r="48" spans="1:9" x14ac:dyDescent="0.3">
      <c r="A48" t="s">
        <v>41</v>
      </c>
      <c r="B48">
        <v>16</v>
      </c>
      <c r="C48">
        <v>5.0999999999999996</v>
      </c>
      <c r="D48">
        <v>12.3</v>
      </c>
      <c r="E48">
        <v>132</v>
      </c>
      <c r="F48" s="1"/>
      <c r="G48" s="3" t="str">
        <f t="shared" si="5"/>
        <v/>
      </c>
      <c r="H48" s="3" t="str">
        <f t="shared" si="6"/>
        <v/>
      </c>
      <c r="I48" s="3" t="str">
        <f t="shared" si="7"/>
        <v/>
      </c>
    </row>
    <row r="49" spans="1:9" x14ac:dyDescent="0.3">
      <c r="A49" t="s">
        <v>42</v>
      </c>
      <c r="B49">
        <v>16</v>
      </c>
      <c r="C49">
        <v>8.1999999999999993</v>
      </c>
      <c r="D49">
        <v>15</v>
      </c>
      <c r="E49">
        <v>79.3</v>
      </c>
      <c r="F49" s="1"/>
      <c r="G49" s="3" t="str">
        <f t="shared" si="5"/>
        <v/>
      </c>
      <c r="H49" s="3" t="str">
        <f t="shared" si="6"/>
        <v/>
      </c>
      <c r="I49" s="3" t="str">
        <f t="shared" si="7"/>
        <v/>
      </c>
    </row>
    <row r="50" spans="1:9" x14ac:dyDescent="0.3">
      <c r="A50" t="s">
        <v>43</v>
      </c>
      <c r="B50">
        <v>18</v>
      </c>
      <c r="C50">
        <v>16.600000000000001</v>
      </c>
      <c r="D50">
        <v>7.4</v>
      </c>
      <c r="E50">
        <v>76.5</v>
      </c>
      <c r="F50" s="1"/>
      <c r="G50" s="3" t="str">
        <f t="shared" si="5"/>
        <v/>
      </c>
      <c r="H50" s="3" t="str">
        <f t="shared" si="6"/>
        <v/>
      </c>
      <c r="I50" s="3" t="str">
        <f t="shared" si="7"/>
        <v/>
      </c>
    </row>
    <row r="51" spans="1:9" x14ac:dyDescent="0.3">
      <c r="A51" t="s">
        <v>44</v>
      </c>
      <c r="B51">
        <v>17.899999999999999</v>
      </c>
      <c r="C51">
        <v>25.5</v>
      </c>
      <c r="D51">
        <v>17.399999999999999</v>
      </c>
      <c r="E51">
        <v>83.2</v>
      </c>
      <c r="F51" s="1"/>
      <c r="G51" s="3" t="str">
        <f t="shared" si="5"/>
        <v/>
      </c>
      <c r="H51" s="3" t="str">
        <f t="shared" si="6"/>
        <v/>
      </c>
      <c r="I51" s="3" t="str">
        <f t="shared" si="7"/>
        <v/>
      </c>
    </row>
    <row r="52" spans="1:9" x14ac:dyDescent="0.3">
      <c r="A52" t="s">
        <v>45</v>
      </c>
      <c r="B52">
        <v>15.3</v>
      </c>
      <c r="C52">
        <v>0</v>
      </c>
      <c r="D52">
        <v>0</v>
      </c>
      <c r="E52">
        <v>147</v>
      </c>
      <c r="F52" s="1"/>
      <c r="G52" s="3" t="str">
        <f t="shared" si="5"/>
        <v/>
      </c>
      <c r="H52" s="3" t="str">
        <f t="shared" si="6"/>
        <v/>
      </c>
      <c r="I52" s="3" t="str">
        <f t="shared" si="7"/>
        <v/>
      </c>
    </row>
    <row r="53" spans="1:9" x14ac:dyDescent="0.3">
      <c r="A53" t="s">
        <v>46</v>
      </c>
      <c r="B53">
        <v>14.9</v>
      </c>
      <c r="C53">
        <v>0</v>
      </c>
      <c r="D53">
        <v>0</v>
      </c>
      <c r="E53">
        <v>131.4</v>
      </c>
      <c r="F53" s="1"/>
      <c r="G53" s="3" t="str">
        <f t="shared" si="5"/>
        <v/>
      </c>
      <c r="H53" s="3" t="str">
        <f t="shared" si="6"/>
        <v/>
      </c>
      <c r="I53" s="3" t="str">
        <f t="shared" si="7"/>
        <v/>
      </c>
    </row>
    <row r="54" spans="1:9" x14ac:dyDescent="0.3">
      <c r="A54" t="s">
        <v>47</v>
      </c>
      <c r="B54">
        <v>15.1</v>
      </c>
      <c r="C54">
        <v>5.7</v>
      </c>
      <c r="D54">
        <v>15.9</v>
      </c>
      <c r="E54">
        <v>92.9</v>
      </c>
      <c r="F54" s="1"/>
      <c r="G54" s="3" t="str">
        <f t="shared" si="5"/>
        <v/>
      </c>
      <c r="H54" s="3" t="str">
        <f t="shared" si="6"/>
        <v/>
      </c>
      <c r="I54" s="3" t="str">
        <f t="shared" si="7"/>
        <v/>
      </c>
    </row>
    <row r="55" spans="1:9" x14ac:dyDescent="0.3">
      <c r="A55" t="s">
        <v>48</v>
      </c>
      <c r="B55">
        <v>15.1</v>
      </c>
      <c r="C55">
        <v>2.8</v>
      </c>
      <c r="D55">
        <v>5.8</v>
      </c>
      <c r="E55">
        <v>169.8</v>
      </c>
      <c r="F55" s="1"/>
      <c r="G55" s="3" t="str">
        <f t="shared" si="5"/>
        <v/>
      </c>
      <c r="H55" s="3" t="str">
        <f t="shared" si="6"/>
        <v/>
      </c>
      <c r="I55" s="3" t="str">
        <f t="shared" si="7"/>
        <v/>
      </c>
    </row>
    <row r="56" spans="1:9" x14ac:dyDescent="0.3">
      <c r="A56" t="s">
        <v>49</v>
      </c>
      <c r="B56">
        <v>15.3</v>
      </c>
      <c r="C56">
        <v>3.1</v>
      </c>
      <c r="D56">
        <v>7</v>
      </c>
      <c r="E56">
        <v>150.19999999999999</v>
      </c>
      <c r="F56" s="1"/>
      <c r="G56" s="3" t="str">
        <f t="shared" si="5"/>
        <v/>
      </c>
      <c r="H56" s="3" t="str">
        <f t="shared" si="6"/>
        <v/>
      </c>
      <c r="I56" s="3" t="str">
        <f t="shared" si="7"/>
        <v/>
      </c>
    </row>
    <row r="57" spans="1:9" x14ac:dyDescent="0.3">
      <c r="A57" t="s">
        <v>50</v>
      </c>
      <c r="B57">
        <v>15.8</v>
      </c>
      <c r="C57">
        <v>5.2</v>
      </c>
      <c r="D57">
        <v>13.3</v>
      </c>
      <c r="E57">
        <v>109.3</v>
      </c>
      <c r="F57" s="1"/>
      <c r="G57" s="3" t="str">
        <f t="shared" si="5"/>
        <v/>
      </c>
      <c r="H57" s="3" t="str">
        <f t="shared" si="6"/>
        <v/>
      </c>
      <c r="I57" s="3" t="str">
        <f t="shared" si="7"/>
        <v/>
      </c>
    </row>
    <row r="58" spans="1:9" x14ac:dyDescent="0.3">
      <c r="A58" t="s">
        <v>51</v>
      </c>
      <c r="B58">
        <v>14.9</v>
      </c>
      <c r="C58">
        <v>4.5</v>
      </c>
      <c r="D58">
        <v>8.1999999999999993</v>
      </c>
      <c r="E58">
        <v>117.1</v>
      </c>
      <c r="F58" s="1"/>
      <c r="G58" s="3" t="str">
        <f t="shared" si="5"/>
        <v/>
      </c>
      <c r="H58" s="3" t="str">
        <f t="shared" si="6"/>
        <v/>
      </c>
      <c r="I58" s="3" t="str">
        <f t="shared" si="7"/>
        <v/>
      </c>
    </row>
    <row r="59" spans="1:9" x14ac:dyDescent="0.3">
      <c r="A59" t="s">
        <v>95</v>
      </c>
      <c r="B59">
        <v>15.1</v>
      </c>
      <c r="C59">
        <v>3.2</v>
      </c>
      <c r="D59">
        <v>3.2</v>
      </c>
      <c r="E59">
        <v>141.80000000000001</v>
      </c>
      <c r="F59" s="1"/>
      <c r="G59" s="3" t="str">
        <f t="shared" si="5"/>
        <v/>
      </c>
      <c r="H59" s="3" t="str">
        <f t="shared" si="6"/>
        <v/>
      </c>
      <c r="I59" s="3" t="str">
        <f t="shared" si="7"/>
        <v/>
      </c>
    </row>
    <row r="60" spans="1:9" x14ac:dyDescent="0.3">
      <c r="A60" t="s">
        <v>52</v>
      </c>
      <c r="B60">
        <v>17</v>
      </c>
      <c r="C60">
        <v>8</v>
      </c>
      <c r="D60">
        <v>5</v>
      </c>
      <c r="E60">
        <v>150.30000000000001</v>
      </c>
      <c r="F60" s="1"/>
      <c r="G60" s="3" t="str">
        <f t="shared" si="5"/>
        <v/>
      </c>
      <c r="H60" s="3" t="str">
        <f t="shared" si="6"/>
        <v/>
      </c>
      <c r="I60" s="3" t="str">
        <f t="shared" si="7"/>
        <v/>
      </c>
    </row>
    <row r="61" spans="1:9" x14ac:dyDescent="0.3">
      <c r="A61" t="s">
        <v>53</v>
      </c>
      <c r="B61">
        <v>17.2</v>
      </c>
      <c r="C61">
        <v>1.8</v>
      </c>
      <c r="D61">
        <v>4.3</v>
      </c>
      <c r="E61">
        <v>162.9</v>
      </c>
      <c r="F61" s="1"/>
      <c r="G61" s="3" t="str">
        <f t="shared" si="5"/>
        <v/>
      </c>
      <c r="H61" s="3" t="str">
        <f t="shared" si="6"/>
        <v/>
      </c>
      <c r="I61" s="3" t="str">
        <f t="shared" si="7"/>
        <v/>
      </c>
    </row>
    <row r="62" spans="1:9" x14ac:dyDescent="0.3">
      <c r="A62" t="s">
        <v>54</v>
      </c>
      <c r="B62">
        <v>14.7</v>
      </c>
      <c r="C62">
        <v>12.3</v>
      </c>
      <c r="D62">
        <v>22.3</v>
      </c>
      <c r="E62">
        <v>40.6</v>
      </c>
      <c r="F62" s="1"/>
      <c r="G62" s="3" t="str">
        <f t="shared" si="5"/>
        <v/>
      </c>
      <c r="H62" s="3" t="str">
        <f t="shared" si="6"/>
        <v/>
      </c>
      <c r="I62" s="3" t="str">
        <f t="shared" si="7"/>
        <v/>
      </c>
    </row>
    <row r="63" spans="1:9" x14ac:dyDescent="0.3">
      <c r="A63" t="s">
        <v>55</v>
      </c>
      <c r="B63">
        <v>15.5</v>
      </c>
      <c r="C63">
        <v>7.2</v>
      </c>
      <c r="D63">
        <v>7.6</v>
      </c>
      <c r="E63">
        <v>79.8</v>
      </c>
      <c r="F63" s="1"/>
      <c r="G63" s="3" t="str">
        <f t="shared" si="5"/>
        <v/>
      </c>
      <c r="H63" s="3" t="str">
        <f t="shared" si="6"/>
        <v/>
      </c>
      <c r="I63" s="3" t="str">
        <f t="shared" si="7"/>
        <v/>
      </c>
    </row>
    <row r="64" spans="1:9" x14ac:dyDescent="0.3">
      <c r="A64" t="s">
        <v>56</v>
      </c>
      <c r="B64">
        <v>16.2</v>
      </c>
      <c r="C64">
        <v>7.8</v>
      </c>
      <c r="D64">
        <v>12.6</v>
      </c>
      <c r="E64">
        <v>118.2</v>
      </c>
      <c r="F64" s="1"/>
      <c r="G64" s="3" t="str">
        <f t="shared" si="5"/>
        <v/>
      </c>
      <c r="H64" s="3" t="str">
        <f t="shared" si="6"/>
        <v/>
      </c>
      <c r="I64" s="3" t="str">
        <f t="shared" si="7"/>
        <v/>
      </c>
    </row>
    <row r="65" spans="1:9" x14ac:dyDescent="0.3">
      <c r="A65" t="s">
        <v>57</v>
      </c>
      <c r="B65">
        <v>16</v>
      </c>
      <c r="C65">
        <v>8.1999999999999993</v>
      </c>
      <c r="D65">
        <v>15</v>
      </c>
      <c r="E65">
        <v>79.3</v>
      </c>
      <c r="F65" s="1"/>
      <c r="G65" s="3" t="str">
        <f t="shared" si="5"/>
        <v/>
      </c>
      <c r="H65" s="3" t="str">
        <f t="shared" si="6"/>
        <v/>
      </c>
      <c r="I65" s="3" t="str">
        <f t="shared" si="7"/>
        <v/>
      </c>
    </row>
    <row r="66" spans="1:9" x14ac:dyDescent="0.3">
      <c r="A66" t="s">
        <v>58</v>
      </c>
      <c r="B66">
        <v>16</v>
      </c>
      <c r="C66">
        <v>0</v>
      </c>
      <c r="D66">
        <v>1</v>
      </c>
      <c r="E66">
        <v>128.19999999999999</v>
      </c>
      <c r="F66" s="1"/>
      <c r="G66" s="3" t="str">
        <f t="shared" si="5"/>
        <v/>
      </c>
      <c r="H66" s="3" t="str">
        <f t="shared" si="6"/>
        <v/>
      </c>
      <c r="I66" s="3" t="str">
        <f t="shared" si="7"/>
        <v/>
      </c>
    </row>
    <row r="67" spans="1:9" x14ac:dyDescent="0.3">
      <c r="A67" t="s">
        <v>59</v>
      </c>
      <c r="B67">
        <v>16</v>
      </c>
      <c r="C67">
        <v>9</v>
      </c>
      <c r="D67">
        <v>5.0999999999999996</v>
      </c>
      <c r="E67">
        <v>90.2</v>
      </c>
      <c r="F67" s="1"/>
      <c r="G67" s="3" t="str">
        <f t="shared" si="5"/>
        <v/>
      </c>
      <c r="H67" s="3" t="str">
        <f t="shared" si="6"/>
        <v/>
      </c>
      <c r="I67" s="3" t="str">
        <f t="shared" si="7"/>
        <v/>
      </c>
    </row>
    <row r="68" spans="1:9" x14ac:dyDescent="0.3">
      <c r="A68" t="s">
        <v>60</v>
      </c>
      <c r="B68">
        <v>16</v>
      </c>
      <c r="C68">
        <v>5.7</v>
      </c>
      <c r="D68">
        <v>4.0999999999999996</v>
      </c>
      <c r="E68">
        <v>141.30000000000001</v>
      </c>
      <c r="F68" s="1"/>
      <c r="G68" s="3" t="str">
        <f t="shared" si="5"/>
        <v/>
      </c>
      <c r="H68" s="3" t="str">
        <f t="shared" si="6"/>
        <v/>
      </c>
      <c r="I68" s="3" t="str">
        <f t="shared" si="7"/>
        <v/>
      </c>
    </row>
    <row r="69" spans="1:9" x14ac:dyDescent="0.3">
      <c r="A69" t="s">
        <v>61</v>
      </c>
      <c r="B69">
        <v>15.4</v>
      </c>
      <c r="C69">
        <v>3.3</v>
      </c>
      <c r="D69">
        <v>12.3</v>
      </c>
      <c r="E69">
        <v>127.2</v>
      </c>
      <c r="F69" s="1"/>
      <c r="G69" s="3" t="str">
        <f t="shared" si="5"/>
        <v/>
      </c>
      <c r="H69" s="3" t="str">
        <f t="shared" si="6"/>
        <v/>
      </c>
      <c r="I69" s="3" t="str">
        <f t="shared" si="7"/>
        <v/>
      </c>
    </row>
    <row r="70" spans="1:9" x14ac:dyDescent="0.3">
      <c r="A70" t="s">
        <v>62</v>
      </c>
      <c r="B70">
        <v>15.3</v>
      </c>
      <c r="C70">
        <v>6.1</v>
      </c>
      <c r="D70">
        <v>4.0999999999999996</v>
      </c>
      <c r="E70">
        <v>125.8</v>
      </c>
      <c r="F70" s="1"/>
      <c r="G70" s="3" t="str">
        <f t="shared" si="5"/>
        <v/>
      </c>
      <c r="H70" s="3" t="str">
        <f t="shared" si="6"/>
        <v/>
      </c>
      <c r="I70" s="3" t="str">
        <f t="shared" si="7"/>
        <v/>
      </c>
    </row>
    <row r="71" spans="1:9" x14ac:dyDescent="0.3">
      <c r="A71" t="s">
        <v>63</v>
      </c>
      <c r="B71">
        <v>16.2</v>
      </c>
      <c r="C71">
        <v>3.8</v>
      </c>
      <c r="D71">
        <v>4.5</v>
      </c>
      <c r="E71">
        <v>340.7</v>
      </c>
      <c r="F71" s="1"/>
      <c r="G71" s="3" t="str">
        <f t="shared" si="5"/>
        <v/>
      </c>
      <c r="H71" s="3" t="str">
        <f t="shared" si="6"/>
        <v/>
      </c>
      <c r="I71" s="3" t="str">
        <f t="shared" si="7"/>
        <v/>
      </c>
    </row>
    <row r="72" spans="1:9" x14ac:dyDescent="0.3">
      <c r="A72" t="s">
        <v>64</v>
      </c>
      <c r="B72">
        <v>16</v>
      </c>
      <c r="C72">
        <v>7.6</v>
      </c>
      <c r="D72">
        <v>4.7</v>
      </c>
      <c r="E72">
        <v>107.3</v>
      </c>
      <c r="F72" s="1"/>
      <c r="G72" s="3" t="str">
        <f t="shared" si="5"/>
        <v/>
      </c>
      <c r="H72" s="3" t="str">
        <f t="shared" si="6"/>
        <v/>
      </c>
      <c r="I72" s="3" t="str">
        <f t="shared" si="7"/>
        <v/>
      </c>
    </row>
    <row r="73" spans="1:9" x14ac:dyDescent="0.3">
      <c r="A73" t="s">
        <v>65</v>
      </c>
      <c r="B73">
        <v>18</v>
      </c>
      <c r="C73">
        <v>12.3</v>
      </c>
      <c r="D73">
        <v>7.2</v>
      </c>
      <c r="E73">
        <v>96.6</v>
      </c>
      <c r="F73" s="1"/>
      <c r="G73" s="3" t="str">
        <f t="shared" si="5"/>
        <v/>
      </c>
      <c r="H73" s="3" t="str">
        <f t="shared" si="6"/>
        <v/>
      </c>
      <c r="I73" s="3" t="str">
        <f t="shared" si="7"/>
        <v/>
      </c>
    </row>
    <row r="74" spans="1:9" x14ac:dyDescent="0.3">
      <c r="A74" t="s">
        <v>66</v>
      </c>
      <c r="B74">
        <v>17</v>
      </c>
      <c r="C74">
        <v>7.3</v>
      </c>
      <c r="D74">
        <v>7.1</v>
      </c>
      <c r="E74">
        <v>64.400000000000006</v>
      </c>
      <c r="F74" s="1"/>
      <c r="G74" s="3" t="str">
        <f t="shared" ref="G74:G94" si="10">IF(F74&lt;&gt;"",F74/100*B74,"")</f>
        <v/>
      </c>
      <c r="H74" s="3" t="str">
        <f t="shared" ref="H74:H94" si="11">IF(F74&lt;&gt;"",F74/100*C74,"")</f>
        <v/>
      </c>
      <c r="I74" s="3" t="str">
        <f t="shared" ref="I74:I94" si="12">IF(F74&lt;&gt;"",F74/100*D74,"")</f>
        <v/>
      </c>
    </row>
    <row r="75" spans="1:9" x14ac:dyDescent="0.3">
      <c r="A75" t="s">
        <v>67</v>
      </c>
      <c r="B75">
        <v>16.8</v>
      </c>
      <c r="C75">
        <v>11.5</v>
      </c>
      <c r="D75">
        <v>10.199999999999999</v>
      </c>
      <c r="E75">
        <v>93</v>
      </c>
      <c r="F75" s="1"/>
      <c r="G75" s="3" t="str">
        <f t="shared" si="10"/>
        <v/>
      </c>
      <c r="H75" s="3" t="str">
        <f t="shared" si="11"/>
        <v/>
      </c>
      <c r="I75" s="3" t="str">
        <f t="shared" si="12"/>
        <v/>
      </c>
    </row>
    <row r="76" spans="1:9" x14ac:dyDescent="0.3">
      <c r="A76" t="s">
        <v>68</v>
      </c>
      <c r="B76">
        <v>17.399999999999999</v>
      </c>
      <c r="C76">
        <v>13.7</v>
      </c>
      <c r="D76">
        <v>11.3</v>
      </c>
      <c r="E76">
        <v>77.400000000000006</v>
      </c>
      <c r="F76" s="1"/>
      <c r="G76" s="3" t="str">
        <f t="shared" si="10"/>
        <v/>
      </c>
      <c r="H76" s="3" t="str">
        <f t="shared" si="11"/>
        <v/>
      </c>
      <c r="I76" s="3" t="str">
        <f t="shared" si="12"/>
        <v/>
      </c>
    </row>
    <row r="77" spans="1:9" x14ac:dyDescent="0.3">
      <c r="A77" t="s">
        <v>69</v>
      </c>
      <c r="B77">
        <v>16.600000000000001</v>
      </c>
      <c r="C77">
        <v>12.3</v>
      </c>
      <c r="D77">
        <v>5.5</v>
      </c>
      <c r="E77">
        <v>89.5</v>
      </c>
      <c r="F77" s="1"/>
      <c r="G77" s="3" t="str">
        <f t="shared" si="10"/>
        <v/>
      </c>
      <c r="H77" s="3" t="str">
        <f t="shared" si="11"/>
        <v/>
      </c>
      <c r="I77" s="3" t="str">
        <f t="shared" si="12"/>
        <v/>
      </c>
    </row>
    <row r="78" spans="1:9" x14ac:dyDescent="0.3">
      <c r="A78" t="s">
        <v>70</v>
      </c>
      <c r="B78">
        <v>17.8</v>
      </c>
      <c r="C78">
        <v>5.7</v>
      </c>
      <c r="D78">
        <v>14.3</v>
      </c>
      <c r="E78">
        <v>124.7</v>
      </c>
      <c r="F78" s="1"/>
      <c r="G78" s="3" t="str">
        <f t="shared" si="10"/>
        <v/>
      </c>
      <c r="H78" s="3" t="str">
        <f t="shared" si="11"/>
        <v/>
      </c>
      <c r="I78" s="3" t="str">
        <f t="shared" si="12"/>
        <v/>
      </c>
    </row>
    <row r="79" spans="1:9" x14ac:dyDescent="0.3">
      <c r="A79" t="s">
        <v>71</v>
      </c>
      <c r="B79">
        <v>15.8</v>
      </c>
      <c r="C79">
        <v>6.1</v>
      </c>
      <c r="D79">
        <v>16.399999999999999</v>
      </c>
      <c r="E79">
        <v>76.900000000000006</v>
      </c>
      <c r="F79" s="1"/>
      <c r="G79" s="3" t="str">
        <f t="shared" si="10"/>
        <v/>
      </c>
      <c r="H79" s="3" t="str">
        <f t="shared" si="11"/>
        <v/>
      </c>
      <c r="I79" s="3" t="str">
        <f t="shared" si="12"/>
        <v/>
      </c>
    </row>
    <row r="80" spans="1:9" x14ac:dyDescent="0.3">
      <c r="A80" t="s">
        <v>72</v>
      </c>
      <c r="B80">
        <v>16</v>
      </c>
      <c r="C80">
        <v>6.8</v>
      </c>
      <c r="D80">
        <v>17.399999999999999</v>
      </c>
      <c r="E80">
        <v>75.099999999999994</v>
      </c>
      <c r="F80" s="1"/>
      <c r="G80" s="3" t="str">
        <f t="shared" si="10"/>
        <v/>
      </c>
      <c r="H80" s="3" t="str">
        <f t="shared" si="11"/>
        <v/>
      </c>
      <c r="I80" s="3" t="str">
        <f t="shared" si="12"/>
        <v/>
      </c>
    </row>
    <row r="81" spans="1:9" x14ac:dyDescent="0.3">
      <c r="A81" t="s">
        <v>73</v>
      </c>
      <c r="B81">
        <v>15.3</v>
      </c>
      <c r="C81">
        <v>4.3</v>
      </c>
      <c r="D81">
        <v>7.6</v>
      </c>
      <c r="E81">
        <v>115.8</v>
      </c>
      <c r="F81" s="1"/>
      <c r="G81" s="3" t="str">
        <f t="shared" si="10"/>
        <v/>
      </c>
      <c r="H81" s="3" t="str">
        <f t="shared" si="11"/>
        <v/>
      </c>
      <c r="I81" s="3" t="str">
        <f t="shared" si="12"/>
        <v/>
      </c>
    </row>
    <row r="82" spans="1:9" x14ac:dyDescent="0.3">
      <c r="A82" t="s">
        <v>74</v>
      </c>
      <c r="B82">
        <v>15.5</v>
      </c>
      <c r="C82">
        <v>5.6</v>
      </c>
      <c r="D82">
        <v>5.7</v>
      </c>
      <c r="E82">
        <v>132.5</v>
      </c>
      <c r="F82" s="1"/>
      <c r="G82" s="3" t="str">
        <f t="shared" si="10"/>
        <v/>
      </c>
      <c r="H82" s="3" t="str">
        <f t="shared" si="11"/>
        <v/>
      </c>
      <c r="I82" s="3" t="str">
        <f t="shared" si="12"/>
        <v/>
      </c>
    </row>
    <row r="83" spans="1:9" x14ac:dyDescent="0.3">
      <c r="A83" t="s">
        <v>75</v>
      </c>
      <c r="B83">
        <v>20</v>
      </c>
      <c r="C83">
        <v>18</v>
      </c>
      <c r="D83">
        <v>4.0999999999999996</v>
      </c>
      <c r="E83">
        <v>85.2</v>
      </c>
      <c r="F83" s="1"/>
      <c r="G83" s="3" t="str">
        <f t="shared" si="10"/>
        <v/>
      </c>
      <c r="H83" s="3" t="str">
        <f t="shared" si="11"/>
        <v/>
      </c>
      <c r="I83" s="3" t="str">
        <f t="shared" si="12"/>
        <v/>
      </c>
    </row>
    <row r="84" spans="1:9" x14ac:dyDescent="0.3">
      <c r="A84" t="s">
        <v>76</v>
      </c>
      <c r="B84">
        <v>15.3</v>
      </c>
      <c r="C84">
        <v>4.5</v>
      </c>
      <c r="D84">
        <v>9.1999999999999993</v>
      </c>
      <c r="E84">
        <v>132</v>
      </c>
      <c r="F84" s="1"/>
      <c r="G84" s="3" t="str">
        <f t="shared" si="10"/>
        <v/>
      </c>
      <c r="H84" s="3" t="str">
        <f t="shared" si="11"/>
        <v/>
      </c>
      <c r="I84" s="3" t="str">
        <f t="shared" si="12"/>
        <v/>
      </c>
    </row>
    <row r="85" spans="1:9" x14ac:dyDescent="0.3">
      <c r="A85" t="s">
        <v>77</v>
      </c>
      <c r="B85">
        <v>15.6</v>
      </c>
      <c r="C85">
        <v>6.3</v>
      </c>
      <c r="D85">
        <v>7.7</v>
      </c>
      <c r="E85">
        <v>155.1</v>
      </c>
      <c r="F85" s="1"/>
      <c r="G85" s="3" t="str">
        <f t="shared" si="10"/>
        <v/>
      </c>
      <c r="H85" s="3" t="str">
        <f t="shared" si="11"/>
        <v/>
      </c>
      <c r="I85" s="3" t="str">
        <f t="shared" si="12"/>
        <v/>
      </c>
    </row>
    <row r="86" spans="1:9" x14ac:dyDescent="0.3">
      <c r="A86" t="s">
        <v>78</v>
      </c>
      <c r="B86">
        <v>15.6</v>
      </c>
      <c r="C86">
        <v>6.3</v>
      </c>
      <c r="D86">
        <v>11.6</v>
      </c>
      <c r="E86">
        <v>98.2</v>
      </c>
      <c r="F86" s="1"/>
      <c r="G86" s="3" t="str">
        <f t="shared" si="10"/>
        <v/>
      </c>
      <c r="H86" s="3" t="str">
        <f t="shared" si="11"/>
        <v/>
      </c>
      <c r="I86" s="3" t="str">
        <f t="shared" si="12"/>
        <v/>
      </c>
    </row>
    <row r="87" spans="1:9" x14ac:dyDescent="0.3">
      <c r="A87" t="s">
        <v>79</v>
      </c>
      <c r="B87">
        <v>15.6</v>
      </c>
      <c r="C87">
        <v>5.6</v>
      </c>
      <c r="D87">
        <v>9.8000000000000007</v>
      </c>
      <c r="E87">
        <v>137.1</v>
      </c>
      <c r="F87" s="1"/>
      <c r="G87" s="3" t="str">
        <f t="shared" si="10"/>
        <v/>
      </c>
      <c r="H87" s="3" t="str">
        <f t="shared" si="11"/>
        <v/>
      </c>
      <c r="I87" s="3" t="str">
        <f t="shared" si="12"/>
        <v/>
      </c>
    </row>
    <row r="88" spans="1:9" x14ac:dyDescent="0.3">
      <c r="A88" t="s">
        <v>80</v>
      </c>
      <c r="B88">
        <v>17.399999999999999</v>
      </c>
      <c r="C88">
        <v>5.3</v>
      </c>
      <c r="D88">
        <v>11.5</v>
      </c>
      <c r="E88">
        <v>143.19999999999999</v>
      </c>
      <c r="F88" s="1"/>
      <c r="G88" s="3" t="str">
        <f t="shared" si="10"/>
        <v/>
      </c>
      <c r="H88" s="3" t="str">
        <f t="shared" si="11"/>
        <v/>
      </c>
      <c r="I88" s="3" t="str">
        <f t="shared" si="12"/>
        <v/>
      </c>
    </row>
    <row r="89" spans="1:9" x14ac:dyDescent="0.3">
      <c r="A89" t="s">
        <v>81</v>
      </c>
      <c r="B89">
        <v>15</v>
      </c>
      <c r="C89">
        <v>3.7</v>
      </c>
      <c r="D89">
        <v>7.6</v>
      </c>
      <c r="E89">
        <v>134</v>
      </c>
      <c r="F89" s="1"/>
      <c r="G89" s="3" t="str">
        <f t="shared" si="10"/>
        <v/>
      </c>
      <c r="H89" s="3" t="str">
        <f t="shared" si="11"/>
        <v/>
      </c>
      <c r="I89" s="3" t="str">
        <f t="shared" si="12"/>
        <v/>
      </c>
    </row>
    <row r="90" spans="1:9" x14ac:dyDescent="0.3">
      <c r="A90" t="s">
        <v>82</v>
      </c>
      <c r="B90">
        <v>18</v>
      </c>
      <c r="C90">
        <v>18</v>
      </c>
      <c r="D90">
        <v>9.9</v>
      </c>
      <c r="E90">
        <v>95.3</v>
      </c>
      <c r="F90" s="1"/>
      <c r="G90" s="3" t="str">
        <f t="shared" si="10"/>
        <v/>
      </c>
      <c r="H90" s="3" t="str">
        <f t="shared" si="11"/>
        <v/>
      </c>
      <c r="I90" s="3" t="str">
        <f t="shared" si="12"/>
        <v/>
      </c>
    </row>
    <row r="91" spans="1:9" x14ac:dyDescent="0.3">
      <c r="A91" t="s">
        <v>83</v>
      </c>
      <c r="B91">
        <v>16.8</v>
      </c>
      <c r="C91">
        <v>5.7</v>
      </c>
      <c r="D91">
        <v>8</v>
      </c>
      <c r="E91">
        <v>81.900000000000006</v>
      </c>
      <c r="F91" s="1"/>
      <c r="G91" s="3" t="str">
        <f t="shared" si="10"/>
        <v/>
      </c>
      <c r="H91" s="3" t="str">
        <f t="shared" si="11"/>
        <v/>
      </c>
      <c r="I91" s="3" t="str">
        <f t="shared" si="12"/>
        <v/>
      </c>
    </row>
    <row r="92" spans="1:9" x14ac:dyDescent="0.3">
      <c r="A92" t="s">
        <v>84</v>
      </c>
      <c r="B92">
        <v>17.8</v>
      </c>
      <c r="C92">
        <v>8.1999999999999993</v>
      </c>
      <c r="D92">
        <v>12.9</v>
      </c>
      <c r="E92">
        <v>97.4</v>
      </c>
      <c r="F92" s="1"/>
      <c r="G92" s="3" t="str">
        <f t="shared" si="10"/>
        <v/>
      </c>
      <c r="H92" s="3" t="str">
        <f t="shared" si="11"/>
        <v/>
      </c>
      <c r="I92" s="3" t="str">
        <f t="shared" si="12"/>
        <v/>
      </c>
    </row>
    <row r="93" spans="1:9" x14ac:dyDescent="0.3">
      <c r="A93" t="s">
        <v>85</v>
      </c>
      <c r="B93">
        <v>18</v>
      </c>
      <c r="C93">
        <v>1.4</v>
      </c>
      <c r="D93">
        <v>2</v>
      </c>
      <c r="E93">
        <v>106.6</v>
      </c>
      <c r="F93" s="1"/>
      <c r="G93" s="3" t="str">
        <f t="shared" si="10"/>
        <v/>
      </c>
      <c r="H93" s="3" t="str">
        <f t="shared" si="11"/>
        <v/>
      </c>
      <c r="I93" s="3" t="str">
        <f t="shared" si="12"/>
        <v/>
      </c>
    </row>
    <row r="94" spans="1:9" x14ac:dyDescent="0.3">
      <c r="A94" t="s">
        <v>86</v>
      </c>
      <c r="B94">
        <v>17.600000000000001</v>
      </c>
      <c r="C94">
        <v>1</v>
      </c>
      <c r="D94">
        <v>3.1</v>
      </c>
      <c r="E94">
        <v>123.9</v>
      </c>
      <c r="F94" s="1"/>
      <c r="G94" s="3" t="str">
        <f t="shared" si="10"/>
        <v/>
      </c>
      <c r="H94" s="3" t="str">
        <f t="shared" si="11"/>
        <v/>
      </c>
      <c r="I94" s="3" t="str">
        <f t="shared" si="12"/>
        <v/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12</vt:i4>
      </vt:variant>
    </vt:vector>
  </HeadingPairs>
  <TitlesOfParts>
    <vt:vector size="15" baseType="lpstr">
      <vt:lpstr>HSP Calcs</vt:lpstr>
      <vt:lpstr>HSP Sphere</vt:lpstr>
      <vt:lpstr>HSP Solvent Blends and Chi</vt:lpstr>
      <vt:lpstr>'HSP Solvent Blends and Chi'!dD</vt:lpstr>
      <vt:lpstr>dD</vt:lpstr>
      <vt:lpstr>'HSP Solvent Blends and Chi'!dH</vt:lpstr>
      <vt:lpstr>dH</vt:lpstr>
      <vt:lpstr>Distance</vt:lpstr>
      <vt:lpstr>'HSP Solvent Blends and Chi'!dP</vt:lpstr>
      <vt:lpstr>dP</vt:lpstr>
      <vt:lpstr>MVolChi</vt:lpstr>
      <vt:lpstr>'HSP Solvent Blends and Chi'!R_</vt:lpstr>
      <vt:lpstr>R_</vt:lpstr>
      <vt:lpstr>RT</vt:lpstr>
      <vt:lpstr>Temperature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</dc:creator>
  <cp:lastModifiedBy>Steven Abbott</cp:lastModifiedBy>
  <dcterms:created xsi:type="dcterms:W3CDTF">2011-08-17T19:19:51Z</dcterms:created>
  <dcterms:modified xsi:type="dcterms:W3CDTF">2015-07-06T19:49:53Z</dcterms:modified>
</cp:coreProperties>
</file>